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75" windowWidth="14985" windowHeight="9150" tabRatio="706" activeTab="0"/>
  </bookViews>
  <sheets>
    <sheet name="封面" sheetId="1" r:id="rId1"/>
    <sheet name="计算程序" sheetId="2" r:id="rId2"/>
    <sheet name="发改价格文件" sheetId="3" r:id="rId3"/>
    <sheet name="监理收费基价" sheetId="4" r:id="rId4"/>
    <sheet name="专业系数参考" sheetId="5" r:id="rId5"/>
    <sheet name="复杂程度表" sheetId="6" r:id="rId6"/>
    <sheet name="海拔高程参照图" sheetId="7" r:id="rId7"/>
    <sheet name="海拔查询" sheetId="8" r:id="rId8"/>
  </sheets>
  <definedNames>
    <definedName name="AUTO_ACTIVATE" localSheetId="2">'Macro1'!$A$2</definedName>
    <definedName name="AUTO_ACTIVATE" localSheetId="0">'Macro1'!$A$2</definedName>
    <definedName name="AUTO_ACTIVATE" localSheetId="5">'Macro1'!$A$2</definedName>
    <definedName name="AUTO_ACTIVATE" localSheetId="7">'Macro1'!$A$2</definedName>
    <definedName name="AUTO_ACTIVATE" localSheetId="6">'Macro1'!$A$2</definedName>
    <definedName name="AUTO_ACTIVATE" localSheetId="1">'Macro1'!$A$2</definedName>
    <definedName name="AUTO_ACTIVATE" localSheetId="3">'Macro1'!$A$2</definedName>
    <definedName name="AUTO_ACTIVATE" localSheetId="4">'Macro1'!$A$2</definedName>
    <definedName name="AUTO_ACTIVATE">'Macro1'!$A$2</definedName>
  </definedNames>
  <calcPr fullCalcOnLoad="1"/>
</workbook>
</file>

<file path=xl/comments2.xml><?xml version="1.0" encoding="utf-8"?>
<comments xmlns="http://schemas.openxmlformats.org/spreadsheetml/2006/main">
  <authors>
    <author>ZJZXLGH</author>
  </authors>
  <commentList>
    <comment ref="N3" authorId="0">
      <text>
        <r>
          <rPr>
            <b/>
            <sz val="9"/>
            <rFont val="宋体"/>
            <family val="0"/>
          </rPr>
          <t>发改价格〔2007〕670号
1.0.8 施工监理服务收费的计费额</t>
        </r>
        <r>
          <rPr>
            <sz val="9"/>
            <rFont val="宋体"/>
            <family val="0"/>
          </rPr>
          <t xml:space="preserve">
1、计费额=建筑安装工程费+设备购置费+联合试运转费=工程概算投资额
2、设备购置费和联合试运转费占工程概算投资额40%以上的工程项目：
计费额=建筑安装工程费 +（设备购置费+联合试运转费）* 40%且≥建筑安装工程费/60%</t>
        </r>
      </text>
    </comment>
  </commentList>
</comments>
</file>

<file path=xl/sharedStrings.xml><?xml version="1.0" encoding="utf-8"?>
<sst xmlns="http://schemas.openxmlformats.org/spreadsheetml/2006/main" count="1524" uniqueCount="851">
  <si>
    <r>
      <t>1</t>
    </r>
    <r>
      <rPr>
        <sz val="11"/>
        <rFont val="宋体"/>
        <family val="0"/>
      </rPr>
      <t>、</t>
    </r>
    <r>
      <rPr>
        <sz val="11"/>
        <rFont val="Times New Roman"/>
        <family val="1"/>
      </rPr>
      <t>DN</t>
    </r>
    <r>
      <rPr>
        <sz val="11"/>
        <rFont val="宋体"/>
        <family val="0"/>
      </rPr>
      <t>＜</t>
    </r>
    <r>
      <rPr>
        <sz val="11"/>
        <rFont val="Times New Roman"/>
        <family val="1"/>
      </rPr>
      <t>1.0</t>
    </r>
    <r>
      <rPr>
        <sz val="11"/>
        <rFont val="宋体"/>
        <family val="0"/>
      </rPr>
      <t>米的给排水地下管线工程；</t>
    </r>
  </si>
  <si>
    <r>
      <t>2</t>
    </r>
    <r>
      <rPr>
        <sz val="11"/>
        <rFont val="宋体"/>
        <family val="0"/>
      </rPr>
      <t>、小区内燃气管道工程；</t>
    </r>
  </si>
  <si>
    <r>
      <t>3</t>
    </r>
    <r>
      <rPr>
        <sz val="11"/>
        <rFont val="宋体"/>
        <family val="0"/>
      </rPr>
      <t>、小区供热管网工程</t>
    </r>
    <r>
      <rPr>
        <sz val="11"/>
        <rFont val="Times New Roman"/>
        <family val="1"/>
      </rPr>
      <t>,</t>
    </r>
    <r>
      <rPr>
        <sz val="11"/>
        <rFont val="宋体"/>
        <family val="0"/>
      </rPr>
      <t>＜</t>
    </r>
    <r>
      <rPr>
        <sz val="11"/>
        <rFont val="Times New Roman"/>
        <family val="1"/>
      </rPr>
      <t>2MW</t>
    </r>
    <r>
      <rPr>
        <sz val="11"/>
        <rFont val="宋体"/>
        <family val="0"/>
      </rPr>
      <t>的小型换热站工程；</t>
    </r>
  </si>
  <si>
    <r>
      <t>4</t>
    </r>
    <r>
      <rPr>
        <sz val="11"/>
        <rFont val="宋体"/>
        <family val="0"/>
      </rPr>
      <t>、小型垃圾中转站</t>
    </r>
    <r>
      <rPr>
        <sz val="11"/>
        <rFont val="Times New Roman"/>
        <family val="1"/>
      </rPr>
      <t>,</t>
    </r>
    <r>
      <rPr>
        <sz val="11"/>
        <rFont val="宋体"/>
        <family val="0"/>
      </rPr>
      <t>简易堆肥工程。</t>
    </r>
  </si>
  <si>
    <r>
      <t>1</t>
    </r>
    <r>
      <rPr>
        <sz val="11"/>
        <rFont val="宋体"/>
        <family val="0"/>
      </rPr>
      <t>、</t>
    </r>
    <r>
      <rPr>
        <sz val="11"/>
        <rFont val="Times New Roman"/>
        <family val="1"/>
      </rPr>
      <t>DN</t>
    </r>
    <r>
      <rPr>
        <sz val="11"/>
        <rFont val="宋体"/>
        <family val="0"/>
      </rPr>
      <t>≥</t>
    </r>
    <r>
      <rPr>
        <sz val="11"/>
        <rFont val="Times New Roman"/>
        <family val="1"/>
      </rPr>
      <t>1.0</t>
    </r>
    <r>
      <rPr>
        <sz val="11"/>
        <rFont val="宋体"/>
        <family val="0"/>
      </rPr>
      <t>米的给排水地下管线工程；＜</t>
    </r>
    <r>
      <rPr>
        <sz val="11"/>
        <rFont val="Times New Roman"/>
        <family val="1"/>
      </rPr>
      <t>3m</t>
    </r>
    <r>
      <rPr>
        <vertAlign val="superscript"/>
        <sz val="11"/>
        <rFont val="Times New Roman"/>
        <family val="1"/>
      </rPr>
      <t>3</t>
    </r>
    <r>
      <rPr>
        <sz val="11"/>
        <rFont val="Times New Roman"/>
        <family val="1"/>
      </rPr>
      <t>/s</t>
    </r>
    <r>
      <rPr>
        <sz val="11"/>
        <rFont val="宋体"/>
        <family val="0"/>
      </rPr>
      <t>的给水、污水泵站；＜</t>
    </r>
    <r>
      <rPr>
        <sz val="11"/>
        <rFont val="Times New Roman"/>
        <family val="1"/>
      </rPr>
      <t>10</t>
    </r>
    <r>
      <rPr>
        <sz val="11"/>
        <rFont val="宋体"/>
        <family val="0"/>
      </rPr>
      <t>万吨</t>
    </r>
    <r>
      <rPr>
        <sz val="11"/>
        <rFont val="Times New Roman"/>
        <family val="1"/>
      </rPr>
      <t>/</t>
    </r>
    <r>
      <rPr>
        <sz val="11"/>
        <rFont val="宋体"/>
        <family val="0"/>
      </rPr>
      <t>日给水厂工程，＜</t>
    </r>
    <r>
      <rPr>
        <sz val="11"/>
        <rFont val="Times New Roman"/>
        <family val="1"/>
      </rPr>
      <t>5</t>
    </r>
    <r>
      <rPr>
        <sz val="11"/>
        <rFont val="宋体"/>
        <family val="0"/>
      </rPr>
      <t>万吨</t>
    </r>
    <r>
      <rPr>
        <sz val="11"/>
        <rFont val="Times New Roman"/>
        <family val="1"/>
      </rPr>
      <t>/</t>
    </r>
    <r>
      <rPr>
        <sz val="11"/>
        <rFont val="宋体"/>
        <family val="0"/>
      </rPr>
      <t>日污水处理厂工程；</t>
    </r>
  </si>
  <si>
    <r>
      <t>2</t>
    </r>
    <r>
      <rPr>
        <sz val="11"/>
        <rFont val="宋体"/>
        <family val="0"/>
      </rPr>
      <t>、城市中、低压燃气管网（站），＜</t>
    </r>
    <r>
      <rPr>
        <sz val="11"/>
        <rFont val="Times New Roman"/>
        <family val="1"/>
      </rPr>
      <t>1000m</t>
    </r>
    <r>
      <rPr>
        <vertAlign val="superscript"/>
        <sz val="11"/>
        <rFont val="Times New Roman"/>
        <family val="1"/>
      </rPr>
      <t>3</t>
    </r>
    <r>
      <rPr>
        <sz val="11"/>
        <rFont val="宋体"/>
        <family val="0"/>
      </rPr>
      <t>液化气贮罐场（站）；</t>
    </r>
  </si>
  <si>
    <r>
      <t>3</t>
    </r>
    <r>
      <rPr>
        <sz val="11"/>
        <rFont val="宋体"/>
        <family val="0"/>
      </rPr>
      <t>、锅炉房，城市供热管网工程，≥</t>
    </r>
    <r>
      <rPr>
        <sz val="11"/>
        <rFont val="Times New Roman"/>
        <family val="1"/>
      </rPr>
      <t>2MW</t>
    </r>
    <r>
      <rPr>
        <sz val="11"/>
        <rFont val="宋体"/>
        <family val="0"/>
      </rPr>
      <t>换热站工程；</t>
    </r>
  </si>
  <si>
    <r>
      <t>4</t>
    </r>
    <r>
      <rPr>
        <sz val="11"/>
        <rFont val="宋体"/>
        <family val="0"/>
      </rPr>
      <t>、≥</t>
    </r>
    <r>
      <rPr>
        <sz val="11"/>
        <rFont val="Times New Roman"/>
        <family val="1"/>
      </rPr>
      <t>100t/</t>
    </r>
    <r>
      <rPr>
        <sz val="11"/>
        <rFont val="宋体"/>
        <family val="0"/>
      </rPr>
      <t>日的垃圾中转站，垃圾填埋工程；</t>
    </r>
  </si>
  <si>
    <r>
      <t>5</t>
    </r>
    <r>
      <rPr>
        <sz val="11"/>
        <rFont val="宋体"/>
        <family val="0"/>
      </rPr>
      <t>、园林绿化工程。</t>
    </r>
  </si>
  <si>
    <r>
      <t>1</t>
    </r>
    <r>
      <rPr>
        <sz val="11"/>
        <rFont val="宋体"/>
        <family val="0"/>
      </rPr>
      <t>、≥</t>
    </r>
    <r>
      <rPr>
        <sz val="11"/>
        <rFont val="Times New Roman"/>
        <family val="1"/>
      </rPr>
      <t>3m</t>
    </r>
    <r>
      <rPr>
        <vertAlign val="superscript"/>
        <sz val="11"/>
        <rFont val="Times New Roman"/>
        <family val="1"/>
      </rPr>
      <t>3</t>
    </r>
    <r>
      <rPr>
        <sz val="11"/>
        <rFont val="Times New Roman"/>
        <family val="1"/>
      </rPr>
      <t>/s</t>
    </r>
    <r>
      <rPr>
        <sz val="11"/>
        <rFont val="宋体"/>
        <family val="0"/>
      </rPr>
      <t>的给水、污水泵站，≥</t>
    </r>
    <r>
      <rPr>
        <sz val="11"/>
        <rFont val="Times New Roman"/>
        <family val="1"/>
      </rPr>
      <t>10</t>
    </r>
    <r>
      <rPr>
        <sz val="11"/>
        <rFont val="宋体"/>
        <family val="0"/>
      </rPr>
      <t>万吨</t>
    </r>
    <r>
      <rPr>
        <sz val="11"/>
        <rFont val="Times New Roman"/>
        <family val="1"/>
      </rPr>
      <t>/</t>
    </r>
    <r>
      <rPr>
        <sz val="11"/>
        <rFont val="宋体"/>
        <family val="0"/>
      </rPr>
      <t>日给水厂工程，≥</t>
    </r>
    <r>
      <rPr>
        <sz val="11"/>
        <rFont val="Times New Roman"/>
        <family val="1"/>
      </rPr>
      <t>5</t>
    </r>
    <r>
      <rPr>
        <sz val="11"/>
        <rFont val="宋体"/>
        <family val="0"/>
      </rPr>
      <t>万吨</t>
    </r>
    <r>
      <rPr>
        <sz val="11"/>
        <rFont val="Times New Roman"/>
        <family val="1"/>
      </rPr>
      <t>/</t>
    </r>
    <r>
      <rPr>
        <sz val="11"/>
        <rFont val="宋体"/>
        <family val="0"/>
      </rPr>
      <t>日污水处理厂工程；</t>
    </r>
  </si>
  <si>
    <r>
      <t>2</t>
    </r>
    <r>
      <rPr>
        <sz val="11"/>
        <rFont val="宋体"/>
        <family val="0"/>
      </rPr>
      <t>、城市高压燃气管网（站），≥</t>
    </r>
    <r>
      <rPr>
        <sz val="11"/>
        <rFont val="Times New Roman"/>
        <family val="1"/>
      </rPr>
      <t>1000m</t>
    </r>
    <r>
      <rPr>
        <vertAlign val="superscript"/>
        <sz val="11"/>
        <rFont val="Times New Roman"/>
        <family val="1"/>
      </rPr>
      <t>3</t>
    </r>
    <r>
      <rPr>
        <sz val="11"/>
        <rFont val="宋体"/>
        <family val="0"/>
      </rPr>
      <t>液化气贮罐场（站）；</t>
    </r>
  </si>
  <si>
    <t>国家发展改革委、建设部关于印发《建设工程
监理与相关服务收费管理规定》的通知</t>
  </si>
  <si>
    <t>专业调整系数</t>
  </si>
  <si>
    <t>选煤及其他煤炭工程</t>
  </si>
  <si>
    <t>船舶水工工程</t>
  </si>
  <si>
    <t>核加工工程</t>
  </si>
  <si>
    <t>核化工工程</t>
  </si>
  <si>
    <t>风力发电、其他水利工程</t>
  </si>
  <si>
    <t>农业工程</t>
  </si>
  <si>
    <t>林业工程</t>
  </si>
  <si>
    <t>等级</t>
  </si>
  <si>
    <r>
      <t>1</t>
    </r>
    <r>
      <rPr>
        <sz val="11"/>
        <rFont val="宋体"/>
        <family val="0"/>
      </rPr>
      <t>．</t>
    </r>
    <r>
      <rPr>
        <sz val="11"/>
        <rFont val="Times New Roman"/>
        <family val="1"/>
      </rPr>
      <t xml:space="preserve">  </t>
    </r>
    <r>
      <rPr>
        <sz val="11"/>
        <rFont val="宋体"/>
        <family val="0"/>
      </rPr>
      <t>油气田井口装置和内部集输管线，油气计量站、接转站等场站、总容积＜</t>
    </r>
    <r>
      <rPr>
        <sz val="11"/>
        <rFont val="Times New Roman"/>
        <family val="1"/>
      </rPr>
      <t>50000m</t>
    </r>
    <r>
      <rPr>
        <vertAlign val="superscript"/>
        <sz val="11"/>
        <rFont val="Times New Roman"/>
        <family val="1"/>
      </rPr>
      <t>3</t>
    </r>
    <r>
      <rPr>
        <sz val="11"/>
        <rFont val="宋体"/>
        <family val="0"/>
      </rPr>
      <t>或品种＜</t>
    </r>
    <r>
      <rPr>
        <sz val="11"/>
        <rFont val="Times New Roman"/>
        <family val="1"/>
      </rPr>
      <t>5</t>
    </r>
    <r>
      <rPr>
        <sz val="11"/>
        <rFont val="宋体"/>
        <family val="0"/>
      </rPr>
      <t>种的独立油库工程；</t>
    </r>
  </si>
  <si>
    <r>
      <t>2</t>
    </r>
    <r>
      <rPr>
        <sz val="11"/>
        <rFont val="宋体"/>
        <family val="0"/>
      </rPr>
      <t>．</t>
    </r>
    <r>
      <rPr>
        <sz val="11"/>
        <rFont val="Times New Roman"/>
        <family val="1"/>
      </rPr>
      <t xml:space="preserve">  </t>
    </r>
    <r>
      <rPr>
        <sz val="11"/>
        <rFont val="宋体"/>
        <family val="0"/>
      </rPr>
      <t>平原微丘陵地区长距离油、气、水煤浆等各种介质的输送管道和中间场站工程；</t>
    </r>
  </si>
  <si>
    <r>
      <t>2</t>
    </r>
    <r>
      <rPr>
        <sz val="11"/>
        <rFont val="宋体"/>
        <family val="0"/>
      </rPr>
      <t>．</t>
    </r>
    <r>
      <rPr>
        <sz val="11"/>
        <rFont val="Times New Roman"/>
        <family val="1"/>
      </rPr>
      <t xml:space="preserve">  </t>
    </r>
    <r>
      <rPr>
        <sz val="11"/>
        <rFont val="宋体"/>
        <family val="0"/>
      </rPr>
      <t>山区沼泽地带长距离油、气、水煤浆等各种介质的输送管道和首站、末站、压气站、调度中心工程；</t>
    </r>
  </si>
  <si>
    <t>序号</t>
  </si>
  <si>
    <t>复杂程度系数</t>
  </si>
  <si>
    <t>交通运输</t>
  </si>
  <si>
    <t>建筑市政</t>
  </si>
  <si>
    <r>
      <t>工</t>
    </r>
    <r>
      <rPr>
        <b/>
        <sz val="10"/>
        <rFont val="Times New Roman"/>
        <family val="1"/>
      </rPr>
      <t xml:space="preserve"> </t>
    </r>
    <r>
      <rPr>
        <b/>
        <sz val="10"/>
        <rFont val="宋体"/>
        <family val="0"/>
      </rPr>
      <t>程</t>
    </r>
    <r>
      <rPr>
        <b/>
        <sz val="10"/>
        <rFont val="Times New Roman"/>
        <family val="1"/>
      </rPr>
      <t xml:space="preserve"> </t>
    </r>
    <r>
      <rPr>
        <b/>
        <sz val="10"/>
        <rFont val="宋体"/>
        <family val="0"/>
      </rPr>
      <t>类</t>
    </r>
    <r>
      <rPr>
        <b/>
        <sz val="10"/>
        <rFont val="Times New Roman"/>
        <family val="1"/>
      </rPr>
      <t xml:space="preserve"> </t>
    </r>
    <r>
      <rPr>
        <b/>
        <sz val="10"/>
        <rFont val="宋体"/>
        <family val="0"/>
      </rPr>
      <t>别</t>
    </r>
  </si>
  <si>
    <t>行业</t>
  </si>
  <si>
    <t>一般（Ⅰ级）</t>
  </si>
  <si>
    <r>
      <t>复杂程度Ⅰ</t>
    </r>
    <r>
      <rPr>
        <sz val="10"/>
        <rFont val="Times New Roman"/>
        <family val="1"/>
      </rPr>
      <t>.5</t>
    </r>
    <r>
      <rPr>
        <sz val="10"/>
        <rFont val="宋体"/>
        <family val="0"/>
      </rPr>
      <t>级</t>
    </r>
  </si>
  <si>
    <t>选煤及其他煤炭工程</t>
  </si>
  <si>
    <t>较复杂（Ⅱ级）</t>
  </si>
  <si>
    <r>
      <t>复杂程度Ⅱ</t>
    </r>
    <r>
      <rPr>
        <sz val="10"/>
        <rFont val="Times New Roman"/>
        <family val="1"/>
      </rPr>
      <t>.5</t>
    </r>
    <r>
      <rPr>
        <sz val="10"/>
        <rFont val="宋体"/>
        <family val="0"/>
      </rPr>
      <t>级</t>
    </r>
  </si>
  <si>
    <t>船舶水工工程</t>
  </si>
  <si>
    <t>复杂（Ⅲ级）</t>
  </si>
  <si>
    <t>核加工工程</t>
  </si>
  <si>
    <t>核化工工程</t>
  </si>
  <si>
    <t>下浮系数</t>
  </si>
  <si>
    <t>矿山采选</t>
  </si>
  <si>
    <t>加工冶炼</t>
  </si>
  <si>
    <t>石油化工</t>
  </si>
  <si>
    <t>水利电力</t>
  </si>
  <si>
    <t>计费额</t>
  </si>
  <si>
    <t>收费基价</t>
  </si>
  <si>
    <t>下浮(5%)</t>
  </si>
  <si>
    <t>下浮(10%)</t>
  </si>
  <si>
    <t>下浮(15%)</t>
  </si>
  <si>
    <t>下浮(20%)</t>
  </si>
  <si>
    <t>下浮(0%)</t>
  </si>
  <si>
    <r>
      <t>单位</t>
    </r>
    <r>
      <rPr>
        <sz val="12"/>
        <color indexed="12"/>
        <rFont val="Arial"/>
        <family val="2"/>
      </rPr>
      <t>:</t>
    </r>
    <r>
      <rPr>
        <sz val="12"/>
        <color indexed="12"/>
        <rFont val="宋体"/>
        <family val="0"/>
      </rPr>
      <t>万元</t>
    </r>
  </si>
  <si>
    <t>注:计费额&gt;1000000万元（100亿元）的,以计费额乘以1.039%的收费率计算收费计价。其他未包含的收费由双方协商议定。</t>
  </si>
  <si>
    <t>黑色、有色、黄金、化学、非金属及其他矿采工程</t>
  </si>
  <si>
    <t>矿井工程、铀矿采选工程</t>
  </si>
  <si>
    <t>冶炼工程</t>
  </si>
  <si>
    <t>各类加工工程</t>
  </si>
  <si>
    <t>石油工程</t>
  </si>
  <si>
    <t>化工、石化、化纤、医药工程</t>
  </si>
  <si>
    <t>火电工程、送变电工程</t>
  </si>
  <si>
    <t>核能、水电、水库工程</t>
  </si>
  <si>
    <t>机场场道、助航灯光工程</t>
  </si>
  <si>
    <t>铁路、公路、城市道路、轻轨及机场空管工程</t>
  </si>
  <si>
    <t>水运、地铁、桥梁、隧道、索道工程</t>
  </si>
  <si>
    <t>园林绿化工程</t>
  </si>
  <si>
    <t>建筑、人防、市政公用工程</t>
  </si>
  <si>
    <t>邮政、电信、广播电视工程</t>
  </si>
  <si>
    <r>
      <t>1</t>
    </r>
    <r>
      <rPr>
        <sz val="11"/>
        <rFont val="宋体"/>
        <family val="0"/>
      </rPr>
      <t>、高度＜</t>
    </r>
    <r>
      <rPr>
        <sz val="11"/>
        <rFont val="Times New Roman"/>
        <family val="1"/>
      </rPr>
      <t>24</t>
    </r>
    <r>
      <rPr>
        <sz val="11"/>
        <rFont val="宋体"/>
        <family val="0"/>
      </rPr>
      <t>米的公共建筑和住宅工程；</t>
    </r>
  </si>
  <si>
    <r>
      <t>2</t>
    </r>
    <r>
      <rPr>
        <sz val="11"/>
        <rFont val="宋体"/>
        <family val="0"/>
      </rPr>
      <t>、跨度＜</t>
    </r>
    <r>
      <rPr>
        <sz val="11"/>
        <rFont val="Times New Roman"/>
        <family val="1"/>
      </rPr>
      <t>24</t>
    </r>
    <r>
      <rPr>
        <sz val="11"/>
        <rFont val="宋体"/>
        <family val="0"/>
      </rPr>
      <t>米的厂房和仓储建筑工程；</t>
    </r>
  </si>
  <si>
    <r>
      <t>3</t>
    </r>
    <r>
      <rPr>
        <sz val="11"/>
        <rFont val="宋体"/>
        <family val="0"/>
      </rPr>
      <t>、室外工程及简单的配套用房；</t>
    </r>
  </si>
  <si>
    <r>
      <t>4</t>
    </r>
    <r>
      <rPr>
        <sz val="11"/>
        <rFont val="宋体"/>
        <family val="0"/>
      </rPr>
      <t>、仿古建筑、一般标准的古建筑、保护性建筑以及地下建筑工程；</t>
    </r>
  </si>
  <si>
    <r>
      <t>5</t>
    </r>
    <r>
      <rPr>
        <sz val="11"/>
        <rFont val="宋体"/>
        <family val="0"/>
      </rPr>
      <t>、装饰、装修工程；</t>
    </r>
  </si>
  <si>
    <r>
      <t>6</t>
    </r>
    <r>
      <rPr>
        <sz val="11"/>
        <rFont val="宋体"/>
        <family val="0"/>
      </rPr>
      <t>、防护级别为四级及以下的人防工程；</t>
    </r>
  </si>
  <si>
    <r>
      <t>7</t>
    </r>
    <r>
      <rPr>
        <sz val="11"/>
        <rFont val="宋体"/>
        <family val="0"/>
      </rPr>
      <t>、</t>
    </r>
    <r>
      <rPr>
        <sz val="11"/>
        <rFont val="Times New Roman"/>
        <family val="1"/>
      </rPr>
      <t>70</t>
    </r>
    <r>
      <rPr>
        <sz val="11"/>
        <rFont val="宋体"/>
        <family val="0"/>
      </rPr>
      <t>米≤高度＜</t>
    </r>
    <r>
      <rPr>
        <sz val="11"/>
        <rFont val="Times New Roman"/>
        <family val="1"/>
      </rPr>
      <t>120</t>
    </r>
    <r>
      <rPr>
        <sz val="11"/>
        <rFont val="宋体"/>
        <family val="0"/>
      </rPr>
      <t>米的高耸构筑物。</t>
    </r>
  </si>
  <si>
    <r>
      <t>4</t>
    </r>
    <r>
      <rPr>
        <sz val="11"/>
        <rFont val="宋体"/>
        <family val="0"/>
      </rPr>
      <t>、高度＜</t>
    </r>
    <r>
      <rPr>
        <sz val="11"/>
        <rFont val="Times New Roman"/>
        <family val="1"/>
      </rPr>
      <t>70</t>
    </r>
    <r>
      <rPr>
        <sz val="11"/>
        <rFont val="宋体"/>
        <family val="0"/>
      </rPr>
      <t>米的高耸构筑物。</t>
    </r>
  </si>
  <si>
    <r>
      <t>1</t>
    </r>
    <r>
      <rPr>
        <sz val="11"/>
        <rFont val="宋体"/>
        <family val="0"/>
      </rPr>
      <t>、高度≥</t>
    </r>
    <r>
      <rPr>
        <sz val="11"/>
        <rFont val="Times New Roman"/>
        <family val="1"/>
      </rPr>
      <t>50</t>
    </r>
    <r>
      <rPr>
        <sz val="11"/>
        <rFont val="宋体"/>
        <family val="0"/>
      </rPr>
      <t>米的公共建筑工程，或跨度≥</t>
    </r>
    <r>
      <rPr>
        <sz val="11"/>
        <rFont val="Times New Roman"/>
        <family val="1"/>
      </rPr>
      <t>36</t>
    </r>
    <r>
      <rPr>
        <sz val="11"/>
        <rFont val="宋体"/>
        <family val="0"/>
      </rPr>
      <t>米的厂房和仓储建筑工程；</t>
    </r>
  </si>
  <si>
    <r>
      <t>2</t>
    </r>
    <r>
      <rPr>
        <sz val="11"/>
        <rFont val="宋体"/>
        <family val="0"/>
      </rPr>
      <t>、高标准的古建筑、保护性建筑；</t>
    </r>
  </si>
  <si>
    <r>
      <t>5</t>
    </r>
    <r>
      <rPr>
        <sz val="11"/>
        <rFont val="宋体"/>
        <family val="0"/>
      </rPr>
      <t>、高度≥</t>
    </r>
    <r>
      <rPr>
        <sz val="11"/>
        <rFont val="Times New Roman"/>
        <family val="1"/>
      </rPr>
      <t>120</t>
    </r>
    <r>
      <rPr>
        <sz val="11"/>
        <rFont val="宋体"/>
        <family val="0"/>
      </rPr>
      <t>米的高耸构筑物。</t>
    </r>
  </si>
  <si>
    <r>
      <t>3</t>
    </r>
    <r>
      <rPr>
        <sz val="11"/>
        <rFont val="宋体"/>
        <family val="0"/>
      </rPr>
      <t>．</t>
    </r>
    <r>
      <rPr>
        <sz val="11"/>
        <rFont val="Times New Roman"/>
        <family val="1"/>
      </rPr>
      <t xml:space="preserve">  </t>
    </r>
    <r>
      <rPr>
        <sz val="11"/>
        <rFont val="宋体"/>
        <family val="0"/>
      </rPr>
      <t>无机盐、橡胶制品、混配肥工程；</t>
    </r>
  </si>
  <si>
    <r>
      <t>4</t>
    </r>
    <r>
      <rPr>
        <sz val="11"/>
        <rFont val="宋体"/>
        <family val="0"/>
      </rPr>
      <t>．</t>
    </r>
    <r>
      <rPr>
        <sz val="11"/>
        <rFont val="Times New Roman"/>
        <family val="1"/>
      </rPr>
      <t xml:space="preserve">  </t>
    </r>
    <r>
      <rPr>
        <sz val="11"/>
        <rFont val="宋体"/>
        <family val="0"/>
      </rPr>
      <t>石油化工工程的辅助生产设施和公用工程。</t>
    </r>
  </si>
  <si>
    <r>
      <t>1</t>
    </r>
    <r>
      <rPr>
        <sz val="11"/>
        <rFont val="宋体"/>
        <family val="0"/>
      </rPr>
      <t>．</t>
    </r>
    <r>
      <rPr>
        <sz val="11"/>
        <rFont val="Times New Roman"/>
        <family val="1"/>
      </rPr>
      <t xml:space="preserve">  </t>
    </r>
    <r>
      <rPr>
        <sz val="11"/>
        <rFont val="宋体"/>
        <family val="0"/>
      </rPr>
      <t>油气田原油脱水转油站、油气水联合处理站、总容积≥</t>
    </r>
    <r>
      <rPr>
        <sz val="11"/>
        <rFont val="Times New Roman"/>
        <family val="1"/>
      </rPr>
      <t>50000m</t>
    </r>
    <r>
      <rPr>
        <vertAlign val="superscript"/>
        <sz val="11"/>
        <rFont val="Times New Roman"/>
        <family val="1"/>
      </rPr>
      <t>3</t>
    </r>
    <r>
      <rPr>
        <sz val="11"/>
        <rFont val="宋体"/>
        <family val="0"/>
      </rPr>
      <t>或品种≥</t>
    </r>
    <r>
      <rPr>
        <sz val="11"/>
        <rFont val="Times New Roman"/>
        <family val="1"/>
      </rPr>
      <t>5</t>
    </r>
    <r>
      <rPr>
        <sz val="11"/>
        <rFont val="宋体"/>
        <family val="0"/>
      </rPr>
      <t>种的独立油库、天然气处理和轻烃回收厂站、三次采油回注水处理工程，硫磺回收及下游装置，稠油及三次采油联合处理站，油气田天然气液化及提氦、地下储气库；</t>
    </r>
  </si>
  <si>
    <r>
      <t>3</t>
    </r>
    <r>
      <rPr>
        <sz val="11"/>
        <rFont val="宋体"/>
        <family val="0"/>
      </rPr>
      <t>．</t>
    </r>
    <r>
      <rPr>
        <sz val="11"/>
        <rFont val="Times New Roman"/>
        <family val="1"/>
      </rPr>
      <t>  500</t>
    </r>
    <r>
      <rPr>
        <sz val="11"/>
        <rFont val="宋体"/>
        <family val="0"/>
      </rPr>
      <t>万吨</t>
    </r>
    <r>
      <rPr>
        <sz val="11"/>
        <rFont val="Times New Roman"/>
        <family val="1"/>
      </rPr>
      <t>/</t>
    </r>
    <r>
      <rPr>
        <sz val="11"/>
        <rFont val="宋体"/>
        <family val="0"/>
      </rPr>
      <t>年以下的常减压蒸馏及二次加工装置、丁烯氧化脱氢、</t>
    </r>
    <r>
      <rPr>
        <sz val="11"/>
        <rFont val="Times New Roman"/>
        <family val="1"/>
      </rPr>
      <t>MDPE</t>
    </r>
    <r>
      <rPr>
        <sz val="11"/>
        <rFont val="宋体"/>
        <family val="0"/>
      </rPr>
      <t>、丁二烯抽提、乙腈生产装置工程；</t>
    </r>
  </si>
  <si>
    <r>
      <t>4</t>
    </r>
    <r>
      <rPr>
        <sz val="11"/>
        <rFont val="宋体"/>
        <family val="0"/>
      </rPr>
      <t>．</t>
    </r>
    <r>
      <rPr>
        <sz val="11"/>
        <rFont val="Times New Roman"/>
        <family val="1"/>
      </rPr>
      <t xml:space="preserve">  </t>
    </r>
    <r>
      <rPr>
        <sz val="11"/>
        <rFont val="宋体"/>
        <family val="0"/>
      </rPr>
      <t>磷肥、农药、精细化工、生物化工、化纤工程；</t>
    </r>
  </si>
  <si>
    <r>
      <t>5</t>
    </r>
    <r>
      <rPr>
        <sz val="11"/>
        <rFont val="宋体"/>
        <family val="0"/>
      </rPr>
      <t>．</t>
    </r>
    <r>
      <rPr>
        <sz val="11"/>
        <rFont val="Times New Roman"/>
        <family val="1"/>
      </rPr>
      <t xml:space="preserve">  </t>
    </r>
    <r>
      <rPr>
        <sz val="11"/>
        <rFont val="宋体"/>
        <family val="0"/>
      </rPr>
      <t>医药工程；</t>
    </r>
  </si>
  <si>
    <r>
      <t>6</t>
    </r>
    <r>
      <rPr>
        <sz val="11"/>
        <rFont val="宋体"/>
        <family val="0"/>
      </rPr>
      <t>．</t>
    </r>
    <r>
      <rPr>
        <sz val="11"/>
        <rFont val="Times New Roman"/>
        <family val="1"/>
      </rPr>
      <t xml:space="preserve">  </t>
    </r>
    <r>
      <rPr>
        <sz val="11"/>
        <rFont val="宋体"/>
        <family val="0"/>
      </rPr>
      <t>冷冻、脱盐、联合控制室、中高压热力站、环境监测、工业监视、三级污水处理工程。</t>
    </r>
  </si>
  <si>
    <r>
      <t>1</t>
    </r>
    <r>
      <rPr>
        <sz val="11"/>
        <rFont val="宋体"/>
        <family val="0"/>
      </rPr>
      <t>．</t>
    </r>
    <r>
      <rPr>
        <sz val="11"/>
        <rFont val="Times New Roman"/>
        <family val="1"/>
      </rPr>
      <t xml:space="preserve">  </t>
    </r>
    <r>
      <rPr>
        <sz val="11"/>
        <rFont val="宋体"/>
        <family val="0"/>
      </rPr>
      <t>海上油气田工程；</t>
    </r>
  </si>
  <si>
    <r>
      <t>2</t>
    </r>
    <r>
      <rPr>
        <sz val="11"/>
        <rFont val="宋体"/>
        <family val="0"/>
      </rPr>
      <t>．</t>
    </r>
    <r>
      <rPr>
        <sz val="11"/>
        <rFont val="Times New Roman"/>
        <family val="1"/>
      </rPr>
      <t xml:space="preserve">  </t>
    </r>
    <r>
      <rPr>
        <sz val="11"/>
        <rFont val="宋体"/>
        <family val="0"/>
      </rPr>
      <t>长输管道的穿跨越工程；</t>
    </r>
  </si>
  <si>
    <r>
      <t>3</t>
    </r>
    <r>
      <rPr>
        <sz val="11"/>
        <rFont val="宋体"/>
        <family val="0"/>
      </rPr>
      <t>．</t>
    </r>
    <r>
      <rPr>
        <sz val="11"/>
        <rFont val="Times New Roman"/>
        <family val="1"/>
      </rPr>
      <t>  500</t>
    </r>
    <r>
      <rPr>
        <sz val="11"/>
        <rFont val="宋体"/>
        <family val="0"/>
      </rPr>
      <t>万吨</t>
    </r>
    <r>
      <rPr>
        <sz val="11"/>
        <rFont val="Times New Roman"/>
        <family val="1"/>
      </rPr>
      <t>/</t>
    </r>
    <r>
      <rPr>
        <sz val="11"/>
        <rFont val="宋体"/>
        <family val="0"/>
      </rPr>
      <t>年及以上的常减压蒸馏及二次加工装置、芳烃抽提、芳烃（</t>
    </r>
    <r>
      <rPr>
        <sz val="11"/>
        <rFont val="Times New Roman"/>
        <family val="1"/>
      </rPr>
      <t>PX</t>
    </r>
    <r>
      <rPr>
        <sz val="11"/>
        <rFont val="宋体"/>
        <family val="0"/>
      </rPr>
      <t>）、乙烯、精对苯二甲酸等单体原料，合成材料，</t>
    </r>
    <r>
      <rPr>
        <sz val="11"/>
        <rFont val="Times New Roman"/>
        <family val="1"/>
      </rPr>
      <t>LPG</t>
    </r>
    <r>
      <rPr>
        <sz val="11"/>
        <rFont val="宋体"/>
        <family val="0"/>
      </rPr>
      <t>、</t>
    </r>
    <r>
      <rPr>
        <sz val="11"/>
        <rFont val="Times New Roman"/>
        <family val="1"/>
      </rPr>
      <t>LNG</t>
    </r>
    <r>
      <rPr>
        <sz val="11"/>
        <rFont val="宋体"/>
        <family val="0"/>
      </rPr>
      <t>低温储存运输设施工程；</t>
    </r>
  </si>
  <si>
    <r>
      <t>4</t>
    </r>
    <r>
      <rPr>
        <sz val="11"/>
        <rFont val="宋体"/>
        <family val="0"/>
      </rPr>
      <t>．</t>
    </r>
    <r>
      <rPr>
        <sz val="11"/>
        <rFont val="Times New Roman"/>
        <family val="1"/>
      </rPr>
      <t xml:space="preserve">  </t>
    </r>
    <r>
      <rPr>
        <sz val="11"/>
        <rFont val="宋体"/>
        <family val="0"/>
      </rPr>
      <t>合成氨、制酸、制碱、复合肥，火化工，煤化工工程；</t>
    </r>
  </si>
  <si>
    <r>
      <t>5</t>
    </r>
    <r>
      <rPr>
        <sz val="11"/>
        <rFont val="宋体"/>
        <family val="0"/>
      </rPr>
      <t>．</t>
    </r>
    <r>
      <rPr>
        <sz val="11"/>
        <rFont val="Times New Roman"/>
        <family val="1"/>
      </rPr>
      <t xml:space="preserve">  </t>
    </r>
    <r>
      <rPr>
        <sz val="11"/>
        <rFont val="宋体"/>
        <family val="0"/>
      </rPr>
      <t>核化工、放射性药品工程；</t>
    </r>
  </si>
  <si>
    <t>高程系数</t>
  </si>
  <si>
    <t>海拔高程2001米以下</t>
  </si>
  <si>
    <t>海拔高程2001～3000米</t>
  </si>
  <si>
    <t>海拔高程3001～3500米</t>
  </si>
  <si>
    <t>海拔高程3501～4000米</t>
  </si>
  <si>
    <t>冶炼工程</t>
  </si>
  <si>
    <t>黑色.有色.黄金.化学.非金属及其他矿采工程</t>
  </si>
  <si>
    <t>铁路.公路.城市道路.轻轨及机场空管工程</t>
  </si>
  <si>
    <t xml:space="preserve"> = 建筑安装工程费 + 设备及工器具购置费 + 联合试运转费</t>
  </si>
  <si>
    <t>专业系数</t>
  </si>
  <si>
    <t xml:space="preserve"> = 监理收费基价（基价内插值）×专业调整系数×复杂程度系数 ×高程调整系数</t>
  </si>
  <si>
    <t>其他监理收费</t>
  </si>
  <si>
    <t xml:space="preserve"> = ∑监理收费基准价 ×其他收费系数</t>
  </si>
  <si>
    <t>监理服务收费</t>
  </si>
  <si>
    <t xml:space="preserve"> = （收费基准价 + 其他监理收费）×（1 ± 浮动系数）</t>
  </si>
  <si>
    <t xml:space="preserve">        施工监理服务收费调整系数包括:专业调整系数、工程复杂程度调整系数和高程调整系数。</t>
  </si>
  <si>
    <t>总则（摘要）</t>
  </si>
  <si>
    <r>
      <t xml:space="preserve">1.0.1  </t>
    </r>
    <r>
      <rPr>
        <sz val="18"/>
        <rFont val="华文仿宋"/>
        <family val="0"/>
      </rPr>
      <t>建设工程监理与相关服务是指监理人接受发包人的委托，提供建设工程施工阶段的质量、进度、费用控制管理和安全生产监督管理、合同、信息等方面协调管理服务，以及勘察、设计、保修等阶段的相关服务。各阶段的工作内容见《建设工程监理与相关服务的主要工作内容》（附表一）。</t>
    </r>
  </si>
  <si>
    <t>水利电力</t>
  </si>
  <si>
    <t>矿山采选</t>
  </si>
  <si>
    <t>石油化工</t>
  </si>
  <si>
    <t>建筑市政</t>
  </si>
  <si>
    <t>农业林业</t>
  </si>
  <si>
    <t>专业</t>
  </si>
  <si>
    <t>1.0.10  发包人将施工监理服务中的某一部分工作单独发包给监理人，按照其占施工监理服务工作量的比例计算施工监理服务收费，其中质量控制和安全生产监督管理服务收费不宜低于施工监理服务收费额的70%。</t>
  </si>
  <si>
    <t>建筑人防</t>
  </si>
  <si>
    <t>市政公用、园林绿化</t>
  </si>
  <si>
    <t>Ⅱ</t>
  </si>
  <si>
    <r>
      <t>1</t>
    </r>
    <r>
      <rPr>
        <sz val="11"/>
        <rFont val="宋体"/>
        <family val="0"/>
      </rPr>
      <t>、</t>
    </r>
    <r>
      <rPr>
        <sz val="11"/>
        <rFont val="Times New Roman"/>
        <family val="1"/>
      </rPr>
      <t>24</t>
    </r>
    <r>
      <rPr>
        <sz val="11"/>
        <rFont val="宋体"/>
        <family val="0"/>
      </rPr>
      <t>米≤高度＜</t>
    </r>
    <r>
      <rPr>
        <sz val="11"/>
        <rFont val="Times New Roman"/>
        <family val="1"/>
      </rPr>
      <t>50</t>
    </r>
    <r>
      <rPr>
        <sz val="11"/>
        <rFont val="宋体"/>
        <family val="0"/>
      </rPr>
      <t xml:space="preserve">米的公共建筑工程；
</t>
    </r>
    <r>
      <rPr>
        <sz val="11"/>
        <rFont val="Times New Roman"/>
        <family val="1"/>
      </rPr>
      <t>2</t>
    </r>
    <r>
      <rPr>
        <sz val="11"/>
        <rFont val="宋体"/>
        <family val="0"/>
      </rPr>
      <t>、</t>
    </r>
    <r>
      <rPr>
        <sz val="11"/>
        <rFont val="Times New Roman"/>
        <family val="1"/>
      </rPr>
      <t>24</t>
    </r>
    <r>
      <rPr>
        <sz val="11"/>
        <rFont val="宋体"/>
        <family val="0"/>
      </rPr>
      <t>米≤高度＜</t>
    </r>
    <r>
      <rPr>
        <sz val="11"/>
        <rFont val="Times New Roman"/>
        <family val="1"/>
      </rPr>
      <t>36</t>
    </r>
    <r>
      <rPr>
        <sz val="11"/>
        <rFont val="宋体"/>
        <family val="0"/>
      </rPr>
      <t xml:space="preserve">米的厂房和仓储建筑工程；
</t>
    </r>
    <r>
      <rPr>
        <sz val="11"/>
        <rFont val="Times New Roman"/>
        <family val="1"/>
      </rPr>
      <t>3</t>
    </r>
    <r>
      <rPr>
        <sz val="11"/>
        <rFont val="宋体"/>
        <family val="0"/>
      </rPr>
      <t>、高度≥</t>
    </r>
    <r>
      <rPr>
        <sz val="11"/>
        <rFont val="Times New Roman"/>
        <family val="1"/>
      </rPr>
      <t>24</t>
    </r>
    <r>
      <rPr>
        <sz val="11"/>
        <rFont val="宋体"/>
        <family val="0"/>
      </rPr>
      <t>米的住宅工程；</t>
    </r>
  </si>
  <si>
    <r>
      <t>3</t>
    </r>
    <r>
      <rPr>
        <sz val="11"/>
        <rFont val="宋体"/>
        <family val="0"/>
      </rPr>
      <t xml:space="preserve">、防护级别为四级及以上的人防工程；
</t>
    </r>
    <r>
      <rPr>
        <sz val="11"/>
        <rFont val="Times New Roman"/>
        <family val="1"/>
      </rPr>
      <t>4</t>
    </r>
    <r>
      <rPr>
        <sz val="11"/>
        <rFont val="宋体"/>
        <family val="0"/>
      </rPr>
      <t>、</t>
    </r>
    <r>
      <rPr>
        <sz val="11"/>
        <rFont val="Times New Roman"/>
        <family val="1"/>
      </rPr>
      <t>20</t>
    </r>
    <r>
      <rPr>
        <sz val="11"/>
        <rFont val="宋体"/>
        <family val="0"/>
      </rPr>
      <t>层以上居住建筑和</t>
    </r>
    <r>
      <rPr>
        <sz val="11"/>
        <rFont val="Times New Roman"/>
        <family val="1"/>
      </rPr>
      <t>20</t>
    </r>
    <r>
      <rPr>
        <sz val="11"/>
        <rFont val="宋体"/>
        <family val="0"/>
      </rPr>
      <t>层及以下高标准居住建筑工程；</t>
    </r>
  </si>
  <si>
    <r>
      <t>3</t>
    </r>
    <r>
      <rPr>
        <sz val="11"/>
        <rFont val="宋体"/>
        <family val="0"/>
      </rPr>
      <t xml:space="preserve">、垃圾焚烧工程；
</t>
    </r>
    <r>
      <rPr>
        <sz val="11"/>
        <rFont val="Times New Roman"/>
        <family val="1"/>
      </rPr>
      <t>4</t>
    </r>
    <r>
      <rPr>
        <sz val="11"/>
        <rFont val="宋体"/>
        <family val="0"/>
      </rPr>
      <t>、海底排污管线，海水取排水、淡化及处理工程。</t>
    </r>
  </si>
  <si>
    <t>1.0.8  施工监理服务收费的计费额</t>
  </si>
  <si>
    <r>
      <t xml:space="preserve">        </t>
    </r>
    <r>
      <rPr>
        <sz val="18"/>
        <rFont val="华文仿宋"/>
        <family val="0"/>
      </rPr>
      <t>施工监理服务收费基准价是按照本收费标准规定的基价和1.0.5（2）计算出的施工监理服务基准收费额。发包人与监理人根据项目的实际情况，在规定的浮动幅度范围内协商确定施工监理服务收费合同额。</t>
    </r>
  </si>
  <si>
    <r>
      <t xml:space="preserve">1.0.9  </t>
    </r>
    <r>
      <rPr>
        <b/>
        <sz val="18"/>
        <color indexed="10"/>
        <rFont val="华文仿宋"/>
        <family val="0"/>
      </rPr>
      <t>施工监理服务收费调整系数</t>
    </r>
  </si>
  <si>
    <t>（2）施工监理服务收费基准价=施工监理服务收费基价×专业调整系数×工程复杂程度调整系数×高程调整系数</t>
  </si>
  <si>
    <t xml:space="preserve">        施工监理服务收费基价是完成国家法律法规、规范规定的施工阶段监理基本服务内容的价格。施工监理服务收费基价按《施工监理服务收费基价表》（附表2）确定，计费额处于两个数值区间的，采用直线内插法确定施工监理服务收费基价。</t>
  </si>
  <si>
    <t xml:space="preserve">1.0.6 施工监理服务收费基价   </t>
  </si>
  <si>
    <t>工程复杂程度表 （表4.2-1）</t>
  </si>
  <si>
    <t>Ⅰ</t>
  </si>
  <si>
    <t>Ⅲ</t>
  </si>
  <si>
    <t>1.0.5 施工监理服务收费按照下列公式计算:</t>
  </si>
  <si>
    <t>1.0.7 施工监理服务收费基准价</t>
  </si>
  <si>
    <r>
      <t>1.0.11  建设工程项目施工监理服务由两个或者两个以上监理人承担的，各监理人按照其占施工监理服务工作量的比例计算施工监理服务收费。发包人委托其中一个监理人对建设工程项目施工监理服务总负责的，该监理人按照各监理人合计监理服务收费额的4%～6%向发包人收取</t>
    </r>
    <r>
      <rPr>
        <b/>
        <sz val="18"/>
        <color indexed="10"/>
        <rFont val="华文仿宋"/>
        <family val="0"/>
      </rPr>
      <t>总体协调费</t>
    </r>
    <r>
      <rPr>
        <sz val="18"/>
        <color indexed="12"/>
        <rFont val="华文仿宋"/>
        <family val="0"/>
      </rPr>
      <t>。</t>
    </r>
  </si>
  <si>
    <r>
      <t>（1）</t>
    </r>
    <r>
      <rPr>
        <b/>
        <sz val="18"/>
        <color indexed="10"/>
        <rFont val="华文仿宋"/>
        <family val="0"/>
      </rPr>
      <t>施工监理服务收费</t>
    </r>
    <r>
      <rPr>
        <sz val="18"/>
        <color indexed="12"/>
        <rFont val="华文仿宋"/>
        <family val="0"/>
      </rPr>
      <t>=施工监理服务收费基准价×（1±浮动幅度值）</t>
    </r>
  </si>
  <si>
    <r>
      <t>1.0.12  本收费标准不包括本总则</t>
    </r>
    <r>
      <rPr>
        <b/>
        <sz val="18"/>
        <color indexed="10"/>
        <rFont val="华文仿宋"/>
        <family val="0"/>
      </rPr>
      <t>1.0.1以外的其他服务收费</t>
    </r>
    <r>
      <rPr>
        <sz val="18"/>
        <color indexed="12"/>
        <rFont val="华文仿宋"/>
        <family val="0"/>
      </rPr>
      <t>。</t>
    </r>
    <r>
      <rPr>
        <b/>
        <sz val="18"/>
        <color indexed="12"/>
        <rFont val="华文仿宋"/>
        <family val="0"/>
      </rPr>
      <t>其他服务收费，国家有规定的，从其规定；国家没有规定的，由发包人与监理人协商确定</t>
    </r>
    <r>
      <rPr>
        <sz val="18"/>
        <color indexed="12"/>
        <rFont val="华文仿宋"/>
        <family val="0"/>
      </rPr>
      <t>。</t>
    </r>
  </si>
  <si>
    <t xml:space="preserve">                                                            发改价格[2007]670号
国务院有关部门、各省、自治区、直辖市发展改革委、物价局、建设厅（委）：</t>
  </si>
  <si>
    <t xml:space="preserve">         为规范建设工程监理及相关服务收费行为，维护委托双方合法权益，促进工程监理行业健康发展，我们制定了《建设工程监理与相关服务收费收费管理规定》，现印发给你们，自2007年5月1日起执行。原国家物价局、建设部下发的《关于发布工程建设监理费有关规定的通知》（[1992]价费字479号）自本规定生效之日起废止。
    附：建设工程监理与相关服务收费管理规定
                                                                                          国家发展改革委  建设部
                                                                                            二00七年三月三十日</t>
  </si>
  <si>
    <t>附表二:施工监理服务收费基价表</t>
  </si>
  <si>
    <t xml:space="preserve">  ＝ (监理收费基准价＋其他监理收费)×(1±浮动幅度值)</t>
  </si>
  <si>
    <t>39°</t>
  </si>
  <si>
    <t>57′</t>
  </si>
  <si>
    <t>116°</t>
  </si>
  <si>
    <t>19′</t>
  </si>
  <si>
    <t>08′</t>
  </si>
  <si>
    <t>117°</t>
  </si>
  <si>
    <t>10′</t>
  </si>
  <si>
    <t>38°</t>
  </si>
  <si>
    <t>02′</t>
  </si>
  <si>
    <t>114°</t>
  </si>
  <si>
    <t>30′</t>
  </si>
  <si>
    <t>40°</t>
  </si>
  <si>
    <t>58′</t>
  </si>
  <si>
    <t>56′</t>
  </si>
  <si>
    <t>37°</t>
  </si>
  <si>
    <t>51′</t>
  </si>
  <si>
    <t>112°</t>
  </si>
  <si>
    <t>34′</t>
  </si>
  <si>
    <t>06′</t>
  </si>
  <si>
    <t>113°</t>
  </si>
  <si>
    <t>17′</t>
  </si>
  <si>
    <t>49′</t>
  </si>
  <si>
    <t>111°</t>
  </si>
  <si>
    <t>41′</t>
  </si>
  <si>
    <t>41°</t>
  </si>
  <si>
    <t>46′</t>
  </si>
  <si>
    <t>123°</t>
  </si>
  <si>
    <t>26′</t>
  </si>
  <si>
    <t>03′</t>
  </si>
  <si>
    <t>124°</t>
  </si>
  <si>
    <t>20′</t>
  </si>
  <si>
    <t>121°</t>
  </si>
  <si>
    <t>07′</t>
  </si>
  <si>
    <t>54′</t>
  </si>
  <si>
    <t>35′</t>
  </si>
  <si>
    <t>40′</t>
  </si>
  <si>
    <t>122°</t>
  </si>
  <si>
    <t>16′</t>
  </si>
  <si>
    <t>43°</t>
  </si>
  <si>
    <t>53′</t>
  </si>
  <si>
    <t>125°</t>
  </si>
  <si>
    <t>11′</t>
  </si>
  <si>
    <t>45°</t>
  </si>
  <si>
    <t>45′</t>
  </si>
  <si>
    <t>126°</t>
  </si>
  <si>
    <t>38′</t>
  </si>
  <si>
    <t/>
  </si>
  <si>
    <t>47°</t>
  </si>
  <si>
    <t>46°</t>
  </si>
  <si>
    <t>23′</t>
  </si>
  <si>
    <t>44°</t>
  </si>
  <si>
    <t>129°</t>
  </si>
  <si>
    <t>36′</t>
  </si>
  <si>
    <t>31°</t>
  </si>
  <si>
    <t>12′</t>
  </si>
  <si>
    <t>—</t>
  </si>
  <si>
    <t>32°</t>
  </si>
  <si>
    <t>04′</t>
  </si>
  <si>
    <t>118°</t>
  </si>
  <si>
    <t>47′</t>
  </si>
  <si>
    <t>34°</t>
  </si>
  <si>
    <t>30°</t>
  </si>
  <si>
    <t>15′</t>
  </si>
  <si>
    <t>120°</t>
  </si>
  <si>
    <t>28°</t>
  </si>
  <si>
    <t>01′</t>
  </si>
  <si>
    <t>18′</t>
  </si>
  <si>
    <t>22′</t>
  </si>
  <si>
    <t>32′</t>
  </si>
  <si>
    <t>26°</t>
  </si>
  <si>
    <t>05′</t>
  </si>
  <si>
    <t>119°</t>
  </si>
  <si>
    <t>24°</t>
  </si>
  <si>
    <t>27′</t>
  </si>
  <si>
    <t>115°</t>
  </si>
  <si>
    <t>55′</t>
  </si>
  <si>
    <t>29°</t>
  </si>
  <si>
    <t>36°</t>
  </si>
  <si>
    <t>42′</t>
  </si>
  <si>
    <t>00′</t>
  </si>
  <si>
    <t>43′</t>
  </si>
  <si>
    <t>39′</t>
  </si>
  <si>
    <t>23°</t>
  </si>
  <si>
    <t>13′</t>
  </si>
  <si>
    <t>21′</t>
  </si>
  <si>
    <t>22°</t>
  </si>
  <si>
    <t>48′</t>
  </si>
  <si>
    <t>108°</t>
  </si>
  <si>
    <t>25°</t>
  </si>
  <si>
    <t>110°</t>
  </si>
  <si>
    <t>29′</t>
  </si>
  <si>
    <t>37′</t>
  </si>
  <si>
    <t>20°</t>
  </si>
  <si>
    <t>104°</t>
  </si>
  <si>
    <t>106°</t>
  </si>
  <si>
    <t>33′</t>
  </si>
  <si>
    <t>27°</t>
  </si>
  <si>
    <t>102°</t>
  </si>
  <si>
    <t>91°</t>
  </si>
  <si>
    <t>109°</t>
  </si>
  <si>
    <t>103°</t>
  </si>
  <si>
    <t>97°</t>
  </si>
  <si>
    <t>105°</t>
  </si>
  <si>
    <t>101°</t>
  </si>
  <si>
    <t>25′</t>
  </si>
  <si>
    <t>87°</t>
  </si>
  <si>
    <t>88°</t>
  </si>
  <si>
    <t>31′</t>
  </si>
  <si>
    <t>海拔</t>
  </si>
  <si>
    <t>温度</t>
  </si>
  <si>
    <t>湿度</t>
  </si>
  <si>
    <t>降水</t>
  </si>
  <si>
    <t>气象</t>
  </si>
  <si>
    <t>冻土</t>
  </si>
  <si>
    <t>北纬</t>
  </si>
  <si>
    <t>东经</t>
  </si>
  <si>
    <t>风速</t>
  </si>
  <si>
    <t>风向</t>
  </si>
  <si>
    <t>北京</t>
  </si>
  <si>
    <r>
      <t>C</t>
    </r>
    <r>
      <rPr>
        <sz val="12"/>
        <rFont val="宋体"/>
        <family val="0"/>
      </rPr>
      <t>25</t>
    </r>
  </si>
  <si>
    <t>S9</t>
  </si>
  <si>
    <r>
      <t>C</t>
    </r>
    <r>
      <rPr>
        <sz val="12"/>
        <rFont val="宋体"/>
        <family val="0"/>
      </rPr>
      <t>18</t>
    </r>
  </si>
  <si>
    <r>
      <t>N</t>
    </r>
    <r>
      <rPr>
        <sz val="12"/>
        <rFont val="宋体"/>
        <family val="0"/>
      </rPr>
      <t>NW14</t>
    </r>
  </si>
  <si>
    <t>海拔
高度
(m)</t>
  </si>
  <si>
    <t>温度（℃）</t>
  </si>
  <si>
    <t>湿度（%）</t>
  </si>
  <si>
    <t>天津</t>
  </si>
  <si>
    <r>
      <t>S</t>
    </r>
    <r>
      <rPr>
        <sz val="12"/>
        <rFont val="宋体"/>
        <family val="0"/>
      </rPr>
      <t>E11</t>
    </r>
  </si>
  <si>
    <t>最冷月
平  均</t>
  </si>
  <si>
    <t>最热月
平  均</t>
  </si>
  <si>
    <t>极端
最高</t>
  </si>
  <si>
    <t>极端
最低</t>
  </si>
  <si>
    <r>
      <t>平均年总降
水量(</t>
    </r>
    <r>
      <rPr>
        <sz val="12"/>
        <color indexed="9"/>
        <rFont val="宋体"/>
        <family val="0"/>
      </rPr>
      <t>㎜</t>
    </r>
    <r>
      <rPr>
        <sz val="10"/>
        <color indexed="9"/>
        <rFont val="宋体"/>
        <family val="0"/>
      </rPr>
      <t>)</t>
    </r>
  </si>
  <si>
    <r>
      <t>最大积雪
深度(</t>
    </r>
    <r>
      <rPr>
        <sz val="12"/>
        <color indexed="9"/>
        <rFont val="宋体"/>
        <family val="0"/>
      </rPr>
      <t>㎝</t>
    </r>
    <r>
      <rPr>
        <sz val="10"/>
        <color indexed="9"/>
        <rFont val="宋体"/>
        <family val="0"/>
      </rPr>
      <t>)</t>
    </r>
  </si>
  <si>
    <t>年雷暴
（日）</t>
  </si>
  <si>
    <t>年沙尘暴
（日）</t>
  </si>
  <si>
    <t>年雾
（日）</t>
  </si>
  <si>
    <t>石家庄</t>
  </si>
  <si>
    <r>
      <t>C</t>
    </r>
    <r>
      <rPr>
        <sz val="12"/>
        <rFont val="宋体"/>
        <family val="0"/>
      </rPr>
      <t>36</t>
    </r>
  </si>
  <si>
    <r>
      <t>C</t>
    </r>
    <r>
      <rPr>
        <sz val="12"/>
        <rFont val="宋体"/>
        <family val="0"/>
      </rPr>
      <t>31</t>
    </r>
  </si>
  <si>
    <r>
      <t>N</t>
    </r>
    <r>
      <rPr>
        <sz val="12"/>
        <rFont val="宋体"/>
        <family val="0"/>
      </rPr>
      <t>10</t>
    </r>
  </si>
  <si>
    <t>承德</t>
  </si>
  <si>
    <r>
      <t>C</t>
    </r>
    <r>
      <rPr>
        <sz val="12"/>
        <rFont val="宋体"/>
        <family val="0"/>
      </rPr>
      <t>53</t>
    </r>
  </si>
  <si>
    <r>
      <t>S</t>
    </r>
    <r>
      <rPr>
        <sz val="12"/>
        <rFont val="宋体"/>
        <family val="0"/>
      </rPr>
      <t>7</t>
    </r>
  </si>
  <si>
    <r>
      <t>C</t>
    </r>
    <r>
      <rPr>
        <sz val="12"/>
        <rFont val="宋体"/>
        <family val="0"/>
      </rPr>
      <t>54</t>
    </r>
  </si>
  <si>
    <r>
      <t>N</t>
    </r>
    <r>
      <rPr>
        <sz val="12"/>
        <rFont val="宋体"/>
        <family val="0"/>
      </rPr>
      <t>W12</t>
    </r>
  </si>
  <si>
    <t>沧州</t>
  </si>
  <si>
    <t>18′</t>
  </si>
  <si>
    <t>116°</t>
  </si>
  <si>
    <t>52′</t>
  </si>
  <si>
    <r>
      <t>S</t>
    </r>
    <r>
      <rPr>
        <sz val="12"/>
        <rFont val="宋体"/>
        <family val="0"/>
      </rPr>
      <t>SW11</t>
    </r>
  </si>
  <si>
    <r>
      <t>S</t>
    </r>
    <r>
      <rPr>
        <sz val="12"/>
        <rFont val="宋体"/>
        <family val="0"/>
      </rPr>
      <t>W10</t>
    </r>
  </si>
  <si>
    <t>太原</t>
  </si>
  <si>
    <r>
      <t>C</t>
    </r>
    <r>
      <rPr>
        <sz val="12"/>
        <rFont val="宋体"/>
        <family val="0"/>
      </rPr>
      <t>29</t>
    </r>
  </si>
  <si>
    <r>
      <t>N</t>
    </r>
    <r>
      <rPr>
        <sz val="12"/>
        <rFont val="宋体"/>
        <family val="0"/>
      </rPr>
      <t>NW13</t>
    </r>
  </si>
  <si>
    <r>
      <t>C</t>
    </r>
    <r>
      <rPr>
        <sz val="12"/>
        <rFont val="宋体"/>
        <family val="0"/>
      </rPr>
      <t>24</t>
    </r>
  </si>
  <si>
    <t>城镇查询</t>
  </si>
  <si>
    <t>冻土
深度
（cm）</t>
  </si>
  <si>
    <t>经纬度</t>
  </si>
  <si>
    <t>风速（m/s）</t>
  </si>
  <si>
    <t>最多风向频率（风向%）</t>
  </si>
  <si>
    <t>大同</t>
  </si>
  <si>
    <t>66</t>
  </si>
  <si>
    <r>
      <t>C</t>
    </r>
    <r>
      <rPr>
        <sz val="12"/>
        <rFont val="宋体"/>
        <family val="0"/>
      </rPr>
      <t>28</t>
    </r>
  </si>
  <si>
    <r>
      <t>C</t>
    </r>
    <r>
      <rPr>
        <sz val="12"/>
        <rFont val="宋体"/>
        <family val="0"/>
      </rPr>
      <t>20</t>
    </r>
  </si>
  <si>
    <r>
      <t>N</t>
    </r>
    <r>
      <rPr>
        <sz val="12"/>
        <rFont val="宋体"/>
        <family val="0"/>
      </rPr>
      <t>,NNW18</t>
    </r>
  </si>
  <si>
    <t>经纬度查询</t>
  </si>
  <si>
    <t>夏  季
平  均</t>
  </si>
  <si>
    <t>冬  季
平  均</t>
  </si>
  <si>
    <r>
      <t>30</t>
    </r>
    <r>
      <rPr>
        <sz val="10"/>
        <color indexed="9"/>
        <rFont val="宋体"/>
        <family val="0"/>
      </rPr>
      <t>年一遇
最</t>
    </r>
    <r>
      <rPr>
        <sz val="10"/>
        <color indexed="9"/>
        <rFont val="Times New Roman"/>
        <family val="1"/>
      </rPr>
      <t xml:space="preserve">        </t>
    </r>
    <r>
      <rPr>
        <sz val="10"/>
        <color indexed="9"/>
        <rFont val="宋体"/>
        <family val="0"/>
      </rPr>
      <t>大</t>
    </r>
  </si>
  <si>
    <t>七月</t>
  </si>
  <si>
    <t>一月</t>
  </si>
  <si>
    <t>运城</t>
  </si>
  <si>
    <t>69</t>
  </si>
  <si>
    <t>35°</t>
  </si>
  <si>
    <t>02′</t>
  </si>
  <si>
    <t>110°</t>
  </si>
  <si>
    <t>59′</t>
  </si>
  <si>
    <r>
      <t>S</t>
    </r>
    <r>
      <rPr>
        <sz val="12"/>
        <rFont val="宋体"/>
        <family val="0"/>
      </rPr>
      <t>E18</t>
    </r>
  </si>
  <si>
    <r>
      <t>C</t>
    </r>
    <r>
      <rPr>
        <sz val="12"/>
        <rFont val="宋体"/>
        <family val="0"/>
      </rPr>
      <t>34</t>
    </r>
  </si>
  <si>
    <r>
      <t>N</t>
    </r>
    <r>
      <rPr>
        <sz val="12"/>
        <rFont val="宋体"/>
        <family val="0"/>
      </rPr>
      <t>E9</t>
    </r>
  </si>
  <si>
    <t>呼和浩特</t>
  </si>
  <si>
    <r>
      <t>C</t>
    </r>
    <r>
      <rPr>
        <sz val="12"/>
        <rFont val="宋体"/>
        <family val="0"/>
      </rPr>
      <t>44</t>
    </r>
  </si>
  <si>
    <r>
      <t>S</t>
    </r>
    <r>
      <rPr>
        <sz val="12"/>
        <rFont val="宋体"/>
        <family val="0"/>
      </rPr>
      <t>SW7</t>
    </r>
  </si>
  <si>
    <r>
      <t>C</t>
    </r>
    <r>
      <rPr>
        <sz val="12"/>
        <rFont val="宋体"/>
        <family val="0"/>
      </rPr>
      <t>49</t>
    </r>
  </si>
  <si>
    <r>
      <t>N</t>
    </r>
    <r>
      <rPr>
        <sz val="12"/>
        <rFont val="宋体"/>
        <family val="0"/>
      </rPr>
      <t>W11</t>
    </r>
  </si>
  <si>
    <t>海拉尔</t>
  </si>
  <si>
    <t>49°</t>
  </si>
  <si>
    <t>14′</t>
  </si>
  <si>
    <t>119°</t>
  </si>
  <si>
    <t>43′</t>
  </si>
  <si>
    <r>
      <t>C</t>
    </r>
    <r>
      <rPr>
        <sz val="12"/>
        <rFont val="宋体"/>
        <family val="0"/>
      </rPr>
      <t>12</t>
    </r>
  </si>
  <si>
    <r>
      <t>E</t>
    </r>
    <r>
      <rPr>
        <sz val="12"/>
        <rFont val="宋体"/>
        <family val="0"/>
      </rPr>
      <t>11</t>
    </r>
  </si>
  <si>
    <r>
      <t>S</t>
    </r>
    <r>
      <rPr>
        <sz val="12"/>
        <rFont val="宋体"/>
        <family val="0"/>
      </rPr>
      <t>16</t>
    </r>
  </si>
  <si>
    <t>东乌珠穆沁旗</t>
  </si>
  <si>
    <t>45°</t>
  </si>
  <si>
    <t>53′</t>
  </si>
  <si>
    <t>97′</t>
  </si>
  <si>
    <r>
      <t>C</t>
    </r>
    <r>
      <rPr>
        <sz val="12"/>
        <rFont val="宋体"/>
        <family val="0"/>
      </rPr>
      <t>21</t>
    </r>
  </si>
  <si>
    <r>
      <t>S</t>
    </r>
    <r>
      <rPr>
        <sz val="12"/>
        <rFont val="宋体"/>
        <family val="0"/>
      </rPr>
      <t>E8</t>
    </r>
  </si>
  <si>
    <r>
      <t>S</t>
    </r>
    <r>
      <rPr>
        <sz val="12"/>
        <rFont val="宋体"/>
        <family val="0"/>
      </rPr>
      <t>W14</t>
    </r>
  </si>
  <si>
    <t>锡林浩特</t>
  </si>
  <si>
    <t>43°</t>
  </si>
  <si>
    <t>57′</t>
  </si>
  <si>
    <t>03′</t>
  </si>
  <si>
    <r>
      <t>C</t>
    </r>
    <r>
      <rPr>
        <sz val="12"/>
        <rFont val="宋体"/>
        <family val="0"/>
      </rPr>
      <t>17</t>
    </r>
  </si>
  <si>
    <r>
      <t>S</t>
    </r>
    <r>
      <rPr>
        <sz val="12"/>
        <rFont val="宋体"/>
        <family val="0"/>
      </rPr>
      <t>W8</t>
    </r>
  </si>
  <si>
    <r>
      <t>C</t>
    </r>
    <r>
      <rPr>
        <sz val="12"/>
        <rFont val="宋体"/>
        <family val="0"/>
      </rPr>
      <t>23</t>
    </r>
  </si>
  <si>
    <r>
      <t>S</t>
    </r>
    <r>
      <rPr>
        <sz val="12"/>
        <rFont val="宋体"/>
        <family val="0"/>
      </rPr>
      <t>W20</t>
    </r>
  </si>
  <si>
    <t>风力查询</t>
  </si>
  <si>
    <t>二连浩特</t>
  </si>
  <si>
    <t>65′</t>
  </si>
  <si>
    <t>111°</t>
  </si>
  <si>
    <t>96′</t>
  </si>
  <si>
    <r>
      <t>E</t>
    </r>
    <r>
      <rPr>
        <sz val="12"/>
        <rFont val="宋体"/>
        <family val="0"/>
      </rPr>
      <t>,NW9</t>
    </r>
  </si>
  <si>
    <r>
      <t>S</t>
    </r>
    <r>
      <rPr>
        <sz val="12"/>
        <rFont val="宋体"/>
        <family val="0"/>
      </rPr>
      <t>W16</t>
    </r>
  </si>
  <si>
    <t>赤峰</t>
  </si>
  <si>
    <t>42°</t>
  </si>
  <si>
    <t>17′</t>
  </si>
  <si>
    <t>118°</t>
  </si>
  <si>
    <t>58′</t>
  </si>
  <si>
    <r>
      <t>S</t>
    </r>
    <r>
      <rPr>
        <sz val="12"/>
        <rFont val="宋体"/>
        <family val="0"/>
      </rPr>
      <t>W15</t>
    </r>
  </si>
  <si>
    <t>沈阳</t>
  </si>
  <si>
    <r>
      <t>S</t>
    </r>
    <r>
      <rPr>
        <sz val="12"/>
        <rFont val="宋体"/>
        <family val="0"/>
      </rPr>
      <t>19</t>
    </r>
  </si>
  <si>
    <r>
      <t>N</t>
    </r>
    <r>
      <rPr>
        <sz val="12"/>
        <rFont val="宋体"/>
        <family val="0"/>
      </rPr>
      <t>13</t>
    </r>
  </si>
  <si>
    <t>丹东</t>
  </si>
  <si>
    <r>
      <t>C</t>
    </r>
    <r>
      <rPr>
        <sz val="12"/>
        <rFont val="宋体"/>
        <family val="0"/>
      </rPr>
      <t>19</t>
    </r>
  </si>
  <si>
    <r>
      <t>S</t>
    </r>
    <r>
      <rPr>
        <sz val="12"/>
        <rFont val="宋体"/>
        <family val="0"/>
      </rPr>
      <t>18</t>
    </r>
  </si>
  <si>
    <r>
      <t>N</t>
    </r>
    <r>
      <rPr>
        <sz val="12"/>
        <rFont val="宋体"/>
        <family val="0"/>
      </rPr>
      <t>NW19</t>
    </r>
  </si>
  <si>
    <t>锦州</t>
  </si>
  <si>
    <r>
      <t>S</t>
    </r>
    <r>
      <rPr>
        <sz val="12"/>
        <rFont val="宋体"/>
        <family val="0"/>
      </rPr>
      <t>SW21</t>
    </r>
  </si>
  <si>
    <r>
      <t>N</t>
    </r>
    <r>
      <rPr>
        <sz val="12"/>
        <rFont val="宋体"/>
        <family val="0"/>
      </rPr>
      <t>16</t>
    </r>
  </si>
  <si>
    <t>大连</t>
  </si>
  <si>
    <r>
      <t>S</t>
    </r>
    <r>
      <rPr>
        <sz val="12"/>
        <rFont val="宋体"/>
        <family val="0"/>
      </rPr>
      <t>E,SSE17</t>
    </r>
  </si>
  <si>
    <r>
      <t>N</t>
    </r>
    <r>
      <rPr>
        <sz val="12"/>
        <rFont val="宋体"/>
        <family val="0"/>
      </rPr>
      <t>26</t>
    </r>
  </si>
  <si>
    <t>营口</t>
  </si>
  <si>
    <r>
      <t>N</t>
    </r>
    <r>
      <rPr>
        <sz val="12"/>
        <rFont val="宋体"/>
        <family val="0"/>
      </rPr>
      <t>NE15</t>
    </r>
  </si>
  <si>
    <t>长春</t>
  </si>
  <si>
    <r>
      <t>S</t>
    </r>
    <r>
      <rPr>
        <sz val="12"/>
        <rFont val="宋体"/>
        <family val="0"/>
      </rPr>
      <t>SW,SW16</t>
    </r>
  </si>
  <si>
    <r>
      <t>S</t>
    </r>
    <r>
      <rPr>
        <sz val="12"/>
        <rFont val="宋体"/>
        <family val="0"/>
      </rPr>
      <t>W21</t>
    </r>
  </si>
  <si>
    <t>扶余</t>
  </si>
  <si>
    <t>11′</t>
  </si>
  <si>
    <t>49′</t>
  </si>
  <si>
    <r>
      <t>S</t>
    </r>
    <r>
      <rPr>
        <sz val="12"/>
        <rFont val="宋体"/>
        <family val="0"/>
      </rPr>
      <t>SW14</t>
    </r>
  </si>
  <si>
    <r>
      <t>S</t>
    </r>
    <r>
      <rPr>
        <sz val="12"/>
        <rFont val="宋体"/>
        <family val="0"/>
      </rPr>
      <t>W17</t>
    </r>
  </si>
  <si>
    <t>四平</t>
  </si>
  <si>
    <r>
      <t>S</t>
    </r>
    <r>
      <rPr>
        <sz val="12"/>
        <rFont val="宋体"/>
        <family val="0"/>
      </rPr>
      <t>SW19</t>
    </r>
  </si>
  <si>
    <t>哈尔滨</t>
  </si>
  <si>
    <r>
      <t>S</t>
    </r>
    <r>
      <rPr>
        <sz val="12"/>
        <rFont val="宋体"/>
        <family val="0"/>
      </rPr>
      <t>14</t>
    </r>
  </si>
  <si>
    <t>嫩江</t>
  </si>
  <si>
    <r>
      <t>S</t>
    </r>
    <r>
      <rPr>
        <sz val="12"/>
        <rFont val="宋体"/>
        <family val="0"/>
      </rPr>
      <t>8</t>
    </r>
  </si>
  <si>
    <r>
      <t>C</t>
    </r>
    <r>
      <rPr>
        <sz val="12"/>
        <rFont val="宋体"/>
        <family val="0"/>
      </rPr>
      <t>41</t>
    </r>
  </si>
  <si>
    <r>
      <t>S</t>
    </r>
    <r>
      <rPr>
        <sz val="12"/>
        <rFont val="宋体"/>
        <family val="0"/>
      </rPr>
      <t>SW8</t>
    </r>
  </si>
  <si>
    <t>齐齐哈尔</t>
  </si>
  <si>
    <r>
      <t>S</t>
    </r>
    <r>
      <rPr>
        <sz val="12"/>
        <rFont val="宋体"/>
        <family val="0"/>
      </rPr>
      <t>11</t>
    </r>
  </si>
  <si>
    <r>
      <t>N</t>
    </r>
    <r>
      <rPr>
        <sz val="12"/>
        <rFont val="宋体"/>
        <family val="0"/>
      </rPr>
      <t>W17</t>
    </r>
  </si>
  <si>
    <t>大庆</t>
  </si>
  <si>
    <r>
      <t>S</t>
    </r>
    <r>
      <rPr>
        <sz val="12"/>
        <rFont val="宋体"/>
        <family val="0"/>
      </rPr>
      <t>,SSW10</t>
    </r>
  </si>
  <si>
    <t>牡丹江</t>
  </si>
  <si>
    <t>上海</t>
  </si>
  <si>
    <t>3.5</t>
  </si>
  <si>
    <r>
      <t>S</t>
    </r>
    <r>
      <rPr>
        <sz val="12"/>
        <rFont val="宋体"/>
        <family val="0"/>
      </rPr>
      <t>SE19</t>
    </r>
  </si>
  <si>
    <r>
      <t>N</t>
    </r>
    <r>
      <rPr>
        <sz val="12"/>
        <rFont val="宋体"/>
        <family val="0"/>
      </rPr>
      <t>W15</t>
    </r>
  </si>
  <si>
    <t>南京</t>
  </si>
  <si>
    <t>2.0</t>
  </si>
  <si>
    <t>28.0</t>
  </si>
  <si>
    <r>
      <t>S</t>
    </r>
    <r>
      <rPr>
        <sz val="12"/>
        <rFont val="宋体"/>
        <family val="0"/>
      </rPr>
      <t>E12</t>
    </r>
  </si>
  <si>
    <r>
      <t>N</t>
    </r>
    <r>
      <rPr>
        <sz val="12"/>
        <rFont val="宋体"/>
        <family val="0"/>
      </rPr>
      <t>E11</t>
    </r>
  </si>
  <si>
    <t>徐州</t>
  </si>
  <si>
    <t>0.0</t>
  </si>
  <si>
    <t>27.0</t>
  </si>
  <si>
    <r>
      <t>C</t>
    </r>
    <r>
      <rPr>
        <sz val="12"/>
        <rFont val="宋体"/>
        <family val="0"/>
      </rPr>
      <t>15</t>
    </r>
  </si>
  <si>
    <r>
      <t>E</t>
    </r>
    <r>
      <rPr>
        <sz val="12"/>
        <rFont val="宋体"/>
        <family val="0"/>
      </rPr>
      <t>NE,ESE10</t>
    </r>
  </si>
  <si>
    <r>
      <t>E</t>
    </r>
    <r>
      <rPr>
        <sz val="12"/>
        <rFont val="宋体"/>
        <family val="0"/>
      </rPr>
      <t>NE13</t>
    </r>
  </si>
  <si>
    <t>东台</t>
  </si>
  <si>
    <t>32°</t>
  </si>
  <si>
    <t>84′</t>
  </si>
  <si>
    <t>120°</t>
  </si>
  <si>
    <t>31′</t>
  </si>
  <si>
    <r>
      <t>S</t>
    </r>
    <r>
      <rPr>
        <sz val="12"/>
        <rFont val="宋体"/>
        <family val="0"/>
      </rPr>
      <t>E14</t>
    </r>
  </si>
  <si>
    <t>杭州</t>
  </si>
  <si>
    <r>
      <t>S</t>
    </r>
    <r>
      <rPr>
        <sz val="12"/>
        <rFont val="宋体"/>
        <family val="0"/>
      </rPr>
      <t>SW25</t>
    </r>
  </si>
  <si>
    <r>
      <t>N</t>
    </r>
    <r>
      <rPr>
        <sz val="12"/>
        <rFont val="宋体"/>
        <family val="0"/>
      </rPr>
      <t>NW16</t>
    </r>
  </si>
  <si>
    <t>舟山</t>
  </si>
  <si>
    <t>01′</t>
  </si>
  <si>
    <t>122°</t>
  </si>
  <si>
    <t>06′</t>
  </si>
  <si>
    <r>
      <t>S</t>
    </r>
    <r>
      <rPr>
        <sz val="12"/>
        <rFont val="宋体"/>
        <family val="0"/>
      </rPr>
      <t>E25</t>
    </r>
  </si>
  <si>
    <r>
      <t>N</t>
    </r>
    <r>
      <rPr>
        <sz val="12"/>
        <rFont val="宋体"/>
        <family val="0"/>
      </rPr>
      <t>W20</t>
    </r>
  </si>
  <si>
    <t>衢州</t>
  </si>
  <si>
    <t>28°</t>
  </si>
  <si>
    <t>88′</t>
  </si>
  <si>
    <r>
      <t>S</t>
    </r>
    <r>
      <rPr>
        <sz val="12"/>
        <rFont val="宋体"/>
        <family val="0"/>
      </rPr>
      <t>W18</t>
    </r>
  </si>
  <si>
    <r>
      <t>E</t>
    </r>
    <r>
      <rPr>
        <sz val="12"/>
        <rFont val="宋体"/>
        <family val="0"/>
      </rPr>
      <t>NE24</t>
    </r>
  </si>
  <si>
    <t>温州</t>
  </si>
  <si>
    <r>
      <t>C</t>
    </r>
    <r>
      <rPr>
        <sz val="12"/>
        <rFont val="宋体"/>
        <family val="0"/>
      </rPr>
      <t>30</t>
    </r>
  </si>
  <si>
    <r>
      <t>E</t>
    </r>
    <r>
      <rPr>
        <sz val="12"/>
        <rFont val="宋体"/>
        <family val="0"/>
      </rPr>
      <t>23</t>
    </r>
  </si>
  <si>
    <t>合肥</t>
  </si>
  <si>
    <r>
      <t>S</t>
    </r>
    <r>
      <rPr>
        <sz val="12"/>
        <rFont val="宋体"/>
        <family val="0"/>
      </rPr>
      <t>17</t>
    </r>
  </si>
  <si>
    <r>
      <t>E</t>
    </r>
    <r>
      <rPr>
        <sz val="12"/>
        <rFont val="宋体"/>
        <family val="0"/>
      </rPr>
      <t>NE9</t>
    </r>
  </si>
  <si>
    <t>亳州</t>
  </si>
  <si>
    <t>33°</t>
  </si>
  <si>
    <t>115°</t>
  </si>
  <si>
    <t>47′</t>
  </si>
  <si>
    <r>
      <t>S</t>
    </r>
    <r>
      <rPr>
        <sz val="12"/>
        <rFont val="宋体"/>
        <family val="0"/>
      </rPr>
      <t>10</t>
    </r>
  </si>
  <si>
    <r>
      <t>C</t>
    </r>
    <r>
      <rPr>
        <sz val="12"/>
        <rFont val="宋体"/>
        <family val="0"/>
      </rPr>
      <t>13</t>
    </r>
  </si>
  <si>
    <r>
      <t>N</t>
    </r>
    <r>
      <rPr>
        <sz val="12"/>
        <rFont val="宋体"/>
        <family val="0"/>
      </rPr>
      <t>,NNE9</t>
    </r>
  </si>
  <si>
    <t>蚌埠</t>
  </si>
  <si>
    <r>
      <t>E</t>
    </r>
    <r>
      <rPr>
        <sz val="12"/>
        <rFont val="宋体"/>
        <family val="0"/>
      </rPr>
      <t>NE10</t>
    </r>
  </si>
  <si>
    <t>安庆</t>
  </si>
  <si>
    <t>74</t>
  </si>
  <si>
    <t>78</t>
  </si>
  <si>
    <t>30°</t>
  </si>
  <si>
    <r>
      <t>S</t>
    </r>
    <r>
      <rPr>
        <sz val="12"/>
        <rFont val="宋体"/>
        <family val="0"/>
      </rPr>
      <t>W25</t>
    </r>
  </si>
  <si>
    <r>
      <t>N</t>
    </r>
    <r>
      <rPr>
        <sz val="12"/>
        <rFont val="宋体"/>
        <family val="0"/>
      </rPr>
      <t>E33</t>
    </r>
  </si>
  <si>
    <t>福州</t>
  </si>
  <si>
    <t>10.5</t>
  </si>
  <si>
    <r>
      <t>S</t>
    </r>
    <r>
      <rPr>
        <sz val="12"/>
        <rFont val="宋体"/>
        <family val="0"/>
      </rPr>
      <t>E32</t>
    </r>
  </si>
  <si>
    <r>
      <t>N</t>
    </r>
    <r>
      <rPr>
        <sz val="12"/>
        <rFont val="宋体"/>
        <family val="0"/>
      </rPr>
      <t>W13</t>
    </r>
  </si>
  <si>
    <t>南平</t>
  </si>
  <si>
    <t>9.1</t>
  </si>
  <si>
    <t>76</t>
  </si>
  <si>
    <t>38′</t>
  </si>
  <si>
    <t>10′</t>
  </si>
  <si>
    <r>
      <t>C</t>
    </r>
    <r>
      <rPr>
        <sz val="12"/>
        <rFont val="宋体"/>
        <family val="0"/>
      </rPr>
      <t>46</t>
    </r>
  </si>
  <si>
    <r>
      <t>S</t>
    </r>
    <r>
      <rPr>
        <sz val="12"/>
        <rFont val="宋体"/>
        <family val="0"/>
      </rPr>
      <t>E7</t>
    </r>
  </si>
  <si>
    <r>
      <t>C</t>
    </r>
    <r>
      <rPr>
        <sz val="12"/>
        <rFont val="宋体"/>
        <family val="0"/>
      </rPr>
      <t>47</t>
    </r>
  </si>
  <si>
    <r>
      <t>N</t>
    </r>
    <r>
      <rPr>
        <sz val="12"/>
        <rFont val="宋体"/>
        <family val="0"/>
      </rPr>
      <t>E13</t>
    </r>
  </si>
  <si>
    <t>厦门</t>
  </si>
  <si>
    <t>12.6</t>
  </si>
  <si>
    <t>73</t>
  </si>
  <si>
    <t>81</t>
  </si>
  <si>
    <r>
      <t>S</t>
    </r>
    <r>
      <rPr>
        <sz val="12"/>
        <rFont val="宋体"/>
        <family val="0"/>
      </rPr>
      <t>E,S14</t>
    </r>
  </si>
  <si>
    <r>
      <t>N</t>
    </r>
    <r>
      <rPr>
        <sz val="12"/>
        <rFont val="宋体"/>
        <family val="0"/>
      </rPr>
      <t>E21</t>
    </r>
  </si>
  <si>
    <t>南昌</t>
  </si>
  <si>
    <t>75</t>
  </si>
  <si>
    <r>
      <t>N</t>
    </r>
    <r>
      <rPr>
        <sz val="12"/>
        <rFont val="宋体"/>
        <family val="0"/>
      </rPr>
      <t>28</t>
    </r>
  </si>
  <si>
    <t>景德镇</t>
  </si>
  <si>
    <t>4.6</t>
  </si>
  <si>
    <t>79</t>
  </si>
  <si>
    <r>
      <t>C</t>
    </r>
    <r>
      <rPr>
        <sz val="12"/>
        <rFont val="宋体"/>
        <family val="0"/>
      </rPr>
      <t>27</t>
    </r>
  </si>
  <si>
    <t>吉安</t>
  </si>
  <si>
    <t>6.5</t>
  </si>
  <si>
    <t>27°</t>
  </si>
  <si>
    <t>07′</t>
  </si>
  <si>
    <t>114°</t>
  </si>
  <si>
    <r>
      <t>S</t>
    </r>
    <r>
      <rPr>
        <sz val="12"/>
        <rFont val="宋体"/>
        <family val="0"/>
      </rPr>
      <t>29</t>
    </r>
  </si>
  <si>
    <r>
      <t>N</t>
    </r>
    <r>
      <rPr>
        <sz val="12"/>
        <rFont val="宋体"/>
        <family val="0"/>
      </rPr>
      <t>32</t>
    </r>
  </si>
  <si>
    <t>赣州</t>
  </si>
  <si>
    <t>7.9</t>
  </si>
  <si>
    <t>70</t>
  </si>
  <si>
    <t>25°</t>
  </si>
  <si>
    <t>51′</t>
  </si>
  <si>
    <t>56′</t>
  </si>
  <si>
    <t>济南</t>
  </si>
  <si>
    <r>
      <t>S</t>
    </r>
    <r>
      <rPr>
        <sz val="12"/>
        <rFont val="宋体"/>
        <family val="0"/>
      </rPr>
      <t>SW15</t>
    </r>
  </si>
  <si>
    <r>
      <t>E</t>
    </r>
    <r>
      <rPr>
        <sz val="12"/>
        <rFont val="宋体"/>
        <family val="0"/>
      </rPr>
      <t>NE14</t>
    </r>
  </si>
  <si>
    <t>潍坊</t>
  </si>
  <si>
    <r>
      <t>S</t>
    </r>
    <r>
      <rPr>
        <sz val="12"/>
        <rFont val="宋体"/>
        <family val="0"/>
      </rPr>
      <t>SE23</t>
    </r>
  </si>
  <si>
    <r>
      <t>N</t>
    </r>
    <r>
      <rPr>
        <sz val="12"/>
        <rFont val="宋体"/>
        <family val="0"/>
      </rPr>
      <t>W16</t>
    </r>
  </si>
  <si>
    <t>菏泽</t>
  </si>
  <si>
    <t>26′</t>
  </si>
  <si>
    <r>
      <t>S</t>
    </r>
    <r>
      <rPr>
        <sz val="12"/>
        <rFont val="宋体"/>
        <family val="0"/>
      </rPr>
      <t>12</t>
    </r>
  </si>
  <si>
    <t>郑州</t>
  </si>
  <si>
    <r>
      <t>S</t>
    </r>
    <r>
      <rPr>
        <sz val="12"/>
        <rFont val="宋体"/>
        <family val="0"/>
      </rPr>
      <t>13</t>
    </r>
  </si>
  <si>
    <r>
      <t>C</t>
    </r>
    <r>
      <rPr>
        <sz val="12"/>
        <rFont val="宋体"/>
        <family val="0"/>
      </rPr>
      <t>16</t>
    </r>
  </si>
  <si>
    <r>
      <t>W</t>
    </r>
    <r>
      <rPr>
        <sz val="12"/>
        <rFont val="宋体"/>
        <family val="0"/>
      </rPr>
      <t>NW14</t>
    </r>
  </si>
  <si>
    <t>安阳</t>
  </si>
  <si>
    <r>
      <t>C</t>
    </r>
    <r>
      <rPr>
        <sz val="12"/>
        <rFont val="宋体"/>
        <family val="0"/>
      </rPr>
      <t>26</t>
    </r>
  </si>
  <si>
    <t>信阳</t>
  </si>
  <si>
    <t>04′</t>
  </si>
  <si>
    <r>
      <t>N</t>
    </r>
    <r>
      <rPr>
        <sz val="12"/>
        <rFont val="宋体"/>
        <family val="0"/>
      </rPr>
      <t>14</t>
    </r>
  </si>
  <si>
    <t>武汉</t>
  </si>
  <si>
    <r>
      <t>S</t>
    </r>
    <r>
      <rPr>
        <sz val="12"/>
        <rFont val="宋体"/>
        <family val="0"/>
      </rPr>
      <t>SW10</t>
    </r>
  </si>
  <si>
    <r>
      <t>N</t>
    </r>
    <r>
      <rPr>
        <sz val="12"/>
        <rFont val="宋体"/>
        <family val="0"/>
      </rPr>
      <t>NE18</t>
    </r>
  </si>
  <si>
    <t>老河口</t>
  </si>
  <si>
    <t>72</t>
  </si>
  <si>
    <t>80</t>
  </si>
  <si>
    <t>23′</t>
  </si>
  <si>
    <t>40′</t>
  </si>
  <si>
    <r>
      <t>C</t>
    </r>
    <r>
      <rPr>
        <sz val="12"/>
        <rFont val="宋体"/>
        <family val="0"/>
      </rPr>
      <t>37</t>
    </r>
  </si>
  <si>
    <t>宜昌</t>
  </si>
  <si>
    <t>4.7</t>
  </si>
  <si>
    <r>
      <t>S</t>
    </r>
    <r>
      <rPr>
        <sz val="12"/>
        <rFont val="宋体"/>
        <family val="0"/>
      </rPr>
      <t>E13</t>
    </r>
  </si>
  <si>
    <r>
      <t>S</t>
    </r>
    <r>
      <rPr>
        <sz val="12"/>
        <rFont val="宋体"/>
        <family val="0"/>
      </rPr>
      <t>E15</t>
    </r>
  </si>
  <si>
    <t>恩施</t>
  </si>
  <si>
    <t>84</t>
  </si>
  <si>
    <t>16′</t>
  </si>
  <si>
    <t>109°</t>
  </si>
  <si>
    <t>29′</t>
  </si>
  <si>
    <r>
      <t>C</t>
    </r>
    <r>
      <rPr>
        <sz val="12"/>
        <rFont val="宋体"/>
        <family val="0"/>
      </rPr>
      <t>66</t>
    </r>
  </si>
  <si>
    <r>
      <t>S</t>
    </r>
    <r>
      <rPr>
        <sz val="12"/>
        <rFont val="宋体"/>
        <family val="0"/>
      </rPr>
      <t>5</t>
    </r>
  </si>
  <si>
    <r>
      <t>C</t>
    </r>
    <r>
      <rPr>
        <sz val="12"/>
        <rFont val="宋体"/>
        <family val="0"/>
      </rPr>
      <t>78</t>
    </r>
  </si>
  <si>
    <r>
      <t>N</t>
    </r>
    <r>
      <rPr>
        <sz val="12"/>
        <rFont val="宋体"/>
        <family val="0"/>
      </rPr>
      <t>,S3</t>
    </r>
  </si>
  <si>
    <t>长沙</t>
  </si>
  <si>
    <r>
      <t>S</t>
    </r>
    <r>
      <rPr>
        <sz val="12"/>
        <rFont val="宋体"/>
        <family val="0"/>
      </rPr>
      <t>21</t>
    </r>
  </si>
  <si>
    <r>
      <t>N</t>
    </r>
    <r>
      <rPr>
        <sz val="12"/>
        <rFont val="宋体"/>
        <family val="0"/>
      </rPr>
      <t>W31</t>
    </r>
  </si>
  <si>
    <t>常德</t>
  </si>
  <si>
    <t>4.4</t>
  </si>
  <si>
    <t>39′</t>
  </si>
  <si>
    <r>
      <t>S</t>
    </r>
    <r>
      <rPr>
        <sz val="12"/>
        <rFont val="宋体"/>
        <family val="0"/>
      </rPr>
      <t>W12</t>
    </r>
  </si>
  <si>
    <t>永州</t>
  </si>
  <si>
    <t>5.8</t>
  </si>
  <si>
    <t>26°</t>
  </si>
  <si>
    <t>13′</t>
  </si>
  <si>
    <t>37′</t>
  </si>
  <si>
    <r>
      <t>S</t>
    </r>
    <r>
      <rPr>
        <sz val="12"/>
        <rFont val="宋体"/>
        <family val="0"/>
      </rPr>
      <t>36</t>
    </r>
  </si>
  <si>
    <r>
      <t>N</t>
    </r>
    <r>
      <rPr>
        <sz val="12"/>
        <rFont val="宋体"/>
        <family val="0"/>
      </rPr>
      <t>E25</t>
    </r>
  </si>
  <si>
    <t>广州</t>
  </si>
  <si>
    <t>13.3</t>
  </si>
  <si>
    <t>83</t>
  </si>
  <si>
    <r>
      <t>S</t>
    </r>
    <r>
      <rPr>
        <sz val="12"/>
        <rFont val="宋体"/>
        <family val="0"/>
      </rPr>
      <t>E16</t>
    </r>
  </si>
  <si>
    <t>韶关</t>
  </si>
  <si>
    <t>48′</t>
  </si>
  <si>
    <r>
      <t>C</t>
    </r>
    <r>
      <rPr>
        <sz val="12"/>
        <rFont val="宋体"/>
        <family val="0"/>
      </rPr>
      <t>33</t>
    </r>
  </si>
  <si>
    <r>
      <t>S</t>
    </r>
    <r>
      <rPr>
        <sz val="12"/>
        <rFont val="宋体"/>
        <family val="0"/>
      </rPr>
      <t>26</t>
    </r>
  </si>
  <si>
    <t>河源</t>
  </si>
  <si>
    <t>73′</t>
  </si>
  <si>
    <t>68′</t>
  </si>
  <si>
    <r>
      <t>C</t>
    </r>
    <r>
      <rPr>
        <sz val="12"/>
        <rFont val="宋体"/>
        <family val="0"/>
      </rPr>
      <t>35</t>
    </r>
  </si>
  <si>
    <r>
      <t>S</t>
    </r>
    <r>
      <rPr>
        <sz val="12"/>
        <rFont val="宋体"/>
        <family val="0"/>
      </rPr>
      <t>23</t>
    </r>
  </si>
  <si>
    <r>
      <t>N</t>
    </r>
    <r>
      <rPr>
        <sz val="12"/>
        <rFont val="宋体"/>
        <family val="0"/>
      </rPr>
      <t>30</t>
    </r>
  </si>
  <si>
    <t>汕头</t>
  </si>
  <si>
    <t>13.2</t>
  </si>
  <si>
    <r>
      <t>S</t>
    </r>
    <r>
      <rPr>
        <sz val="12"/>
        <rFont val="宋体"/>
        <family val="0"/>
      </rPr>
      <t>,SSN10</t>
    </r>
  </si>
  <si>
    <r>
      <t>E</t>
    </r>
    <r>
      <rPr>
        <sz val="12"/>
        <rFont val="宋体"/>
        <family val="0"/>
      </rPr>
      <t>NE20</t>
    </r>
  </si>
  <si>
    <t>南宁</t>
  </si>
  <si>
    <t>12.8</t>
  </si>
  <si>
    <t>82</t>
  </si>
  <si>
    <r>
      <t>E</t>
    </r>
    <r>
      <rPr>
        <sz val="12"/>
        <rFont val="宋体"/>
        <family val="0"/>
      </rPr>
      <t>,SE15</t>
    </r>
  </si>
  <si>
    <r>
      <t>E</t>
    </r>
    <r>
      <rPr>
        <sz val="12"/>
        <rFont val="宋体"/>
        <family val="0"/>
      </rPr>
      <t>NE17</t>
    </r>
  </si>
  <si>
    <t>桂林</t>
  </si>
  <si>
    <t>71</t>
  </si>
  <si>
    <r>
      <t>N</t>
    </r>
    <r>
      <rPr>
        <sz val="12"/>
        <rFont val="宋体"/>
        <family val="0"/>
      </rPr>
      <t>NE54</t>
    </r>
  </si>
  <si>
    <t>梧州</t>
  </si>
  <si>
    <t>11.9</t>
  </si>
  <si>
    <r>
      <t>E</t>
    </r>
    <r>
      <rPr>
        <sz val="12"/>
        <rFont val="宋体"/>
        <family val="0"/>
      </rPr>
      <t>18</t>
    </r>
  </si>
  <si>
    <r>
      <t>N</t>
    </r>
    <r>
      <rPr>
        <sz val="12"/>
        <rFont val="宋体"/>
        <family val="0"/>
      </rPr>
      <t>E18</t>
    </r>
  </si>
  <si>
    <t>百色</t>
  </si>
  <si>
    <t>54′</t>
  </si>
  <si>
    <t>106°</t>
  </si>
  <si>
    <t>36′</t>
  </si>
  <si>
    <r>
      <t>C</t>
    </r>
    <r>
      <rPr>
        <sz val="12"/>
        <rFont val="宋体"/>
        <family val="0"/>
      </rPr>
      <t>40</t>
    </r>
  </si>
  <si>
    <r>
      <t>S</t>
    </r>
    <r>
      <rPr>
        <sz val="12"/>
        <rFont val="宋体"/>
        <family val="0"/>
      </rPr>
      <t>E10</t>
    </r>
  </si>
  <si>
    <r>
      <t>C</t>
    </r>
    <r>
      <rPr>
        <sz val="12"/>
        <rFont val="宋体"/>
        <family val="0"/>
      </rPr>
      <t>48</t>
    </r>
  </si>
  <si>
    <t>钦州</t>
  </si>
  <si>
    <t>86</t>
  </si>
  <si>
    <t>21°</t>
  </si>
  <si>
    <t>108°</t>
  </si>
  <si>
    <r>
      <t>S</t>
    </r>
    <r>
      <rPr>
        <sz val="12"/>
        <rFont val="宋体"/>
        <family val="0"/>
      </rPr>
      <t>24</t>
    </r>
  </si>
  <si>
    <r>
      <t>N</t>
    </r>
    <r>
      <rPr>
        <sz val="12"/>
        <rFont val="宋体"/>
        <family val="0"/>
      </rPr>
      <t>40</t>
    </r>
  </si>
  <si>
    <t>海口</t>
  </si>
  <si>
    <t>17.2</t>
  </si>
  <si>
    <t>85</t>
  </si>
  <si>
    <r>
      <t>S</t>
    </r>
    <r>
      <rPr>
        <sz val="12"/>
        <rFont val="宋体"/>
        <family val="0"/>
      </rPr>
      <t>SE21</t>
    </r>
  </si>
  <si>
    <r>
      <t>N</t>
    </r>
    <r>
      <rPr>
        <sz val="12"/>
        <rFont val="宋体"/>
        <family val="0"/>
      </rPr>
      <t>E31</t>
    </r>
  </si>
  <si>
    <t>琼海</t>
  </si>
  <si>
    <t>19°</t>
  </si>
  <si>
    <t>28′</t>
  </si>
  <si>
    <r>
      <t>S</t>
    </r>
    <r>
      <rPr>
        <sz val="12"/>
        <rFont val="宋体"/>
        <family val="0"/>
      </rPr>
      <t>20</t>
    </r>
  </si>
  <si>
    <t>东方</t>
  </si>
  <si>
    <t>18.5</t>
  </si>
  <si>
    <r>
      <t>S</t>
    </r>
    <r>
      <rPr>
        <sz val="12"/>
        <rFont val="宋体"/>
        <family val="0"/>
      </rPr>
      <t>35</t>
    </r>
  </si>
  <si>
    <r>
      <t>N</t>
    </r>
    <r>
      <rPr>
        <sz val="12"/>
        <rFont val="宋体"/>
        <family val="0"/>
      </rPr>
      <t>E38</t>
    </r>
  </si>
  <si>
    <t>成都</t>
  </si>
  <si>
    <t>5.5</t>
  </si>
  <si>
    <r>
      <t>N</t>
    </r>
    <r>
      <rPr>
        <sz val="12"/>
        <rFont val="宋体"/>
        <family val="0"/>
      </rPr>
      <t>NE9</t>
    </r>
  </si>
  <si>
    <r>
      <t>C</t>
    </r>
    <r>
      <rPr>
        <sz val="12"/>
        <rFont val="宋体"/>
        <family val="0"/>
      </rPr>
      <t>45</t>
    </r>
  </si>
  <si>
    <r>
      <t>N</t>
    </r>
    <r>
      <rPr>
        <sz val="12"/>
        <rFont val="宋体"/>
        <family val="0"/>
      </rPr>
      <t>NE14</t>
    </r>
  </si>
  <si>
    <t>万源</t>
  </si>
  <si>
    <t>65</t>
  </si>
  <si>
    <r>
      <t>C</t>
    </r>
    <r>
      <rPr>
        <sz val="12"/>
        <rFont val="宋体"/>
        <family val="0"/>
      </rPr>
      <t>56</t>
    </r>
  </si>
  <si>
    <r>
      <t>S</t>
    </r>
    <r>
      <rPr>
        <sz val="12"/>
        <rFont val="宋体"/>
        <family val="0"/>
      </rPr>
      <t>SW9</t>
    </r>
  </si>
  <si>
    <r>
      <t>C</t>
    </r>
    <r>
      <rPr>
        <sz val="12"/>
        <rFont val="宋体"/>
        <family val="0"/>
      </rPr>
      <t>51</t>
    </r>
  </si>
  <si>
    <r>
      <t>N</t>
    </r>
    <r>
      <rPr>
        <sz val="12"/>
        <rFont val="宋体"/>
        <family val="0"/>
      </rPr>
      <t>NW18</t>
    </r>
  </si>
  <si>
    <t>马尔康</t>
  </si>
  <si>
    <t>-0.8</t>
  </si>
  <si>
    <t>43</t>
  </si>
  <si>
    <t>31°</t>
  </si>
  <si>
    <t>102°</t>
  </si>
  <si>
    <t>20′</t>
  </si>
  <si>
    <r>
      <t>C</t>
    </r>
    <r>
      <rPr>
        <sz val="12"/>
        <rFont val="宋体"/>
        <family val="0"/>
      </rPr>
      <t>55</t>
    </r>
  </si>
  <si>
    <r>
      <t>W</t>
    </r>
    <r>
      <rPr>
        <sz val="12"/>
        <rFont val="宋体"/>
        <family val="0"/>
      </rPr>
      <t>NW9</t>
    </r>
  </si>
  <si>
    <r>
      <t>C</t>
    </r>
    <r>
      <rPr>
        <sz val="12"/>
        <rFont val="宋体"/>
        <family val="0"/>
      </rPr>
      <t>59</t>
    </r>
  </si>
  <si>
    <r>
      <t>W</t>
    </r>
    <r>
      <rPr>
        <sz val="12"/>
        <rFont val="宋体"/>
        <family val="0"/>
      </rPr>
      <t>NW12</t>
    </r>
  </si>
  <si>
    <t>甘孜</t>
  </si>
  <si>
    <t>-4.4</t>
  </si>
  <si>
    <t>99°</t>
  </si>
  <si>
    <r>
      <t>E</t>
    </r>
    <r>
      <rPr>
        <sz val="12"/>
        <rFont val="宋体"/>
        <family val="0"/>
      </rPr>
      <t>7</t>
    </r>
  </si>
  <si>
    <r>
      <t>W</t>
    </r>
    <r>
      <rPr>
        <sz val="12"/>
        <rFont val="宋体"/>
        <family val="0"/>
      </rPr>
      <t>6</t>
    </r>
  </si>
  <si>
    <t>重庆</t>
  </si>
  <si>
    <t>7.2</t>
  </si>
  <si>
    <r>
      <t>N</t>
    </r>
    <r>
      <rPr>
        <sz val="12"/>
        <rFont val="宋体"/>
        <family val="0"/>
      </rPr>
      <t>8</t>
    </r>
  </si>
  <si>
    <t>酉阳</t>
  </si>
  <si>
    <t>3.7</t>
  </si>
  <si>
    <t>50′</t>
  </si>
  <si>
    <t>46′</t>
  </si>
  <si>
    <r>
      <t>C</t>
    </r>
    <r>
      <rPr>
        <sz val="12"/>
        <rFont val="宋体"/>
        <family val="0"/>
      </rPr>
      <t>61</t>
    </r>
  </si>
  <si>
    <r>
      <t>N</t>
    </r>
    <r>
      <rPr>
        <sz val="12"/>
        <rFont val="宋体"/>
        <family val="0"/>
      </rPr>
      <t>19</t>
    </r>
  </si>
  <si>
    <t>西昌</t>
  </si>
  <si>
    <t>9.5</t>
  </si>
  <si>
    <t>51</t>
  </si>
  <si>
    <r>
      <t>C</t>
    </r>
    <r>
      <rPr>
        <sz val="12"/>
        <rFont val="宋体"/>
        <family val="0"/>
      </rPr>
      <t>43</t>
    </r>
  </si>
  <si>
    <t>贵阳</t>
  </si>
  <si>
    <t>4.9</t>
  </si>
  <si>
    <t>77</t>
  </si>
  <si>
    <t>遵义</t>
  </si>
  <si>
    <t>4.2</t>
  </si>
  <si>
    <t>45′</t>
  </si>
  <si>
    <r>
      <t>S</t>
    </r>
    <r>
      <rPr>
        <sz val="12"/>
        <rFont val="宋体"/>
        <family val="0"/>
      </rPr>
      <t>9</t>
    </r>
  </si>
  <si>
    <t>毕节</t>
  </si>
  <si>
    <t>2.4</t>
  </si>
  <si>
    <t>105°</t>
  </si>
  <si>
    <r>
      <t>N</t>
    </r>
    <r>
      <rPr>
        <sz val="12"/>
        <rFont val="宋体"/>
        <family val="0"/>
      </rPr>
      <t>E6</t>
    </r>
  </si>
  <si>
    <t>兴仁</t>
  </si>
  <si>
    <r>
      <t>E</t>
    </r>
    <r>
      <rPr>
        <sz val="12"/>
        <rFont val="宋体"/>
        <family val="0"/>
      </rPr>
      <t>NE15</t>
    </r>
  </si>
  <si>
    <t>昆明</t>
  </si>
  <si>
    <t>7.7</t>
  </si>
  <si>
    <t>68</t>
  </si>
  <si>
    <r>
      <t>C</t>
    </r>
    <r>
      <rPr>
        <sz val="12"/>
        <rFont val="宋体"/>
        <family val="0"/>
      </rPr>
      <t>32</t>
    </r>
  </si>
  <si>
    <r>
      <t>S</t>
    </r>
    <r>
      <rPr>
        <sz val="12"/>
        <rFont val="宋体"/>
        <family val="0"/>
      </rPr>
      <t>W23</t>
    </r>
  </si>
  <si>
    <t>丽江</t>
  </si>
  <si>
    <t>5.9</t>
  </si>
  <si>
    <t>45</t>
  </si>
  <si>
    <t>100°</t>
  </si>
  <si>
    <r>
      <t>W</t>
    </r>
    <r>
      <rPr>
        <sz val="12"/>
        <rFont val="宋体"/>
        <family val="0"/>
      </rPr>
      <t>28</t>
    </r>
  </si>
  <si>
    <t>楚雄</t>
  </si>
  <si>
    <t>8.1</t>
  </si>
  <si>
    <t>67</t>
  </si>
  <si>
    <t>101°</t>
  </si>
  <si>
    <t>32′</t>
  </si>
  <si>
    <r>
      <t>S</t>
    </r>
    <r>
      <rPr>
        <sz val="12"/>
        <rFont val="宋体"/>
        <family val="0"/>
      </rPr>
      <t>SW13</t>
    </r>
  </si>
  <si>
    <r>
      <t>S</t>
    </r>
    <r>
      <rPr>
        <sz val="12"/>
        <rFont val="宋体"/>
        <family val="0"/>
      </rPr>
      <t>W13</t>
    </r>
  </si>
  <si>
    <t>思茅</t>
  </si>
  <si>
    <t>11.6</t>
  </si>
  <si>
    <t>22°</t>
  </si>
  <si>
    <r>
      <t>C</t>
    </r>
    <r>
      <rPr>
        <sz val="12"/>
        <rFont val="宋体"/>
        <family val="0"/>
      </rPr>
      <t>52</t>
    </r>
  </si>
  <si>
    <r>
      <t>S</t>
    </r>
    <r>
      <rPr>
        <sz val="12"/>
        <rFont val="宋体"/>
        <family val="0"/>
      </rPr>
      <t>,SW6</t>
    </r>
  </si>
  <si>
    <t>拉萨</t>
  </si>
  <si>
    <t>-2.3</t>
  </si>
  <si>
    <t>28</t>
  </si>
  <si>
    <t>54</t>
  </si>
  <si>
    <r>
      <t>E</t>
    </r>
    <r>
      <rPr>
        <sz val="12"/>
        <rFont val="宋体"/>
        <family val="0"/>
      </rPr>
      <t>SE14</t>
    </r>
  </si>
  <si>
    <r>
      <t>E</t>
    </r>
    <r>
      <rPr>
        <sz val="12"/>
        <rFont val="宋体"/>
        <family val="0"/>
      </rPr>
      <t>16</t>
    </r>
  </si>
  <si>
    <t>昌都</t>
  </si>
  <si>
    <t>-2.6</t>
  </si>
  <si>
    <t>37</t>
  </si>
  <si>
    <t>64</t>
  </si>
  <si>
    <t>05′</t>
  </si>
  <si>
    <t>97°</t>
  </si>
  <si>
    <r>
      <t>N</t>
    </r>
    <r>
      <rPr>
        <sz val="12"/>
        <rFont val="宋体"/>
        <family val="0"/>
      </rPr>
      <t>NW9</t>
    </r>
  </si>
  <si>
    <r>
      <t>N</t>
    </r>
    <r>
      <rPr>
        <sz val="12"/>
        <rFont val="宋体"/>
        <family val="0"/>
      </rPr>
      <t>W6</t>
    </r>
  </si>
  <si>
    <t>那曲</t>
  </si>
  <si>
    <t>-13.8</t>
  </si>
  <si>
    <t>35</t>
  </si>
  <si>
    <r>
      <t>E</t>
    </r>
    <r>
      <rPr>
        <sz val="12"/>
        <rFont val="宋体"/>
        <family val="0"/>
      </rPr>
      <t>SE8</t>
    </r>
  </si>
  <si>
    <r>
      <t>W</t>
    </r>
    <r>
      <rPr>
        <sz val="12"/>
        <rFont val="宋体"/>
        <family val="0"/>
      </rPr>
      <t>12</t>
    </r>
  </si>
  <si>
    <t>日喀则</t>
  </si>
  <si>
    <t>-3.8</t>
  </si>
  <si>
    <t>27</t>
  </si>
  <si>
    <t>53</t>
  </si>
  <si>
    <t>88°</t>
  </si>
  <si>
    <r>
      <t>C</t>
    </r>
    <r>
      <rPr>
        <sz val="12"/>
        <rFont val="宋体"/>
        <family val="0"/>
      </rPr>
      <t>50</t>
    </r>
  </si>
  <si>
    <r>
      <t>N</t>
    </r>
    <r>
      <rPr>
        <sz val="12"/>
        <rFont val="宋体"/>
        <family val="0"/>
      </rPr>
      <t>,SE9</t>
    </r>
  </si>
  <si>
    <r>
      <t>W</t>
    </r>
    <r>
      <rPr>
        <sz val="12"/>
        <rFont val="宋体"/>
        <family val="0"/>
      </rPr>
      <t>SW12</t>
    </r>
  </si>
  <si>
    <t>西安</t>
  </si>
  <si>
    <r>
      <t>N</t>
    </r>
    <r>
      <rPr>
        <sz val="12"/>
        <rFont val="宋体"/>
        <family val="0"/>
      </rPr>
      <t>E17</t>
    </r>
  </si>
  <si>
    <t>榆林</t>
  </si>
  <si>
    <t>58</t>
  </si>
  <si>
    <t>62</t>
  </si>
  <si>
    <t>38°</t>
  </si>
  <si>
    <r>
      <t>S</t>
    </r>
    <r>
      <rPr>
        <sz val="12"/>
        <rFont val="宋体"/>
        <family val="0"/>
      </rPr>
      <t>SE16</t>
    </r>
  </si>
  <si>
    <r>
      <t>C</t>
    </r>
    <r>
      <rPr>
        <sz val="12"/>
        <rFont val="宋体"/>
        <family val="0"/>
      </rPr>
      <t>39</t>
    </r>
  </si>
  <si>
    <t>延安</t>
  </si>
  <si>
    <t>-6.3</t>
  </si>
  <si>
    <t>35′</t>
  </si>
  <si>
    <t>汉中</t>
  </si>
  <si>
    <t>2.1</t>
  </si>
  <si>
    <t>107°</t>
  </si>
  <si>
    <r>
      <t>E</t>
    </r>
    <r>
      <rPr>
        <sz val="12"/>
        <rFont val="宋体"/>
        <family val="0"/>
      </rPr>
      <t>NE,E8</t>
    </r>
  </si>
  <si>
    <r>
      <t>E</t>
    </r>
    <r>
      <rPr>
        <sz val="12"/>
        <rFont val="宋体"/>
        <family val="0"/>
      </rPr>
      <t>NE8</t>
    </r>
  </si>
  <si>
    <t>兰州</t>
  </si>
  <si>
    <t>-6.9</t>
  </si>
  <si>
    <t>61</t>
  </si>
  <si>
    <r>
      <t>E</t>
    </r>
    <r>
      <rPr>
        <sz val="12"/>
        <rFont val="宋体"/>
        <family val="0"/>
      </rPr>
      <t>9</t>
    </r>
  </si>
  <si>
    <r>
      <t>C</t>
    </r>
    <r>
      <rPr>
        <sz val="12"/>
        <rFont val="宋体"/>
        <family val="0"/>
      </rPr>
      <t>71</t>
    </r>
  </si>
  <si>
    <r>
      <t>N</t>
    </r>
    <r>
      <rPr>
        <sz val="12"/>
        <rFont val="宋体"/>
        <family val="0"/>
      </rPr>
      <t>E3</t>
    </r>
  </si>
  <si>
    <t>玉门</t>
  </si>
  <si>
    <t>-10.4</t>
  </si>
  <si>
    <r>
      <t>＞1</t>
    </r>
    <r>
      <rPr>
        <sz val="12"/>
        <rFont val="宋体"/>
        <family val="0"/>
      </rPr>
      <t>50</t>
    </r>
  </si>
  <si>
    <t>39°</t>
  </si>
  <si>
    <r>
      <t>E</t>
    </r>
    <r>
      <rPr>
        <sz val="12"/>
        <rFont val="宋体"/>
        <family val="0"/>
      </rPr>
      <t>19</t>
    </r>
  </si>
  <si>
    <r>
      <t>W</t>
    </r>
    <r>
      <rPr>
        <sz val="12"/>
        <rFont val="宋体"/>
        <family val="0"/>
      </rPr>
      <t>32</t>
    </r>
  </si>
  <si>
    <t>酒泉</t>
  </si>
  <si>
    <t>-9.7</t>
  </si>
  <si>
    <t>55</t>
  </si>
  <si>
    <t>52</t>
  </si>
  <si>
    <t>44′</t>
  </si>
  <si>
    <t>98°</t>
  </si>
  <si>
    <t>30′</t>
  </si>
  <si>
    <t>天水</t>
  </si>
  <si>
    <t>-2.8</t>
  </si>
  <si>
    <r>
      <t>E</t>
    </r>
    <r>
      <rPr>
        <sz val="12"/>
        <rFont val="宋体"/>
        <family val="0"/>
      </rPr>
      <t>17</t>
    </r>
  </si>
  <si>
    <t>敦煌</t>
  </si>
  <si>
    <t>-9.3</t>
  </si>
  <si>
    <t>50</t>
  </si>
  <si>
    <t>48°</t>
  </si>
  <si>
    <t>08′</t>
  </si>
  <si>
    <t>94°</t>
  </si>
  <si>
    <t>41′</t>
  </si>
  <si>
    <r>
      <t>N</t>
    </r>
    <r>
      <rPr>
        <sz val="12"/>
        <rFont val="宋体"/>
        <family val="0"/>
      </rPr>
      <t>E,ENE10</t>
    </r>
  </si>
  <si>
    <r>
      <t>W</t>
    </r>
    <r>
      <rPr>
        <sz val="12"/>
        <rFont val="宋体"/>
        <family val="0"/>
      </rPr>
      <t>SW15</t>
    </r>
  </si>
  <si>
    <t>西宁</t>
  </si>
  <si>
    <t>-8.4</t>
  </si>
  <si>
    <t>48</t>
  </si>
  <si>
    <r>
      <t>S</t>
    </r>
    <r>
      <rPr>
        <sz val="12"/>
        <rFont val="宋体"/>
        <family val="0"/>
      </rPr>
      <t>E22</t>
    </r>
  </si>
  <si>
    <r>
      <t>S</t>
    </r>
    <r>
      <rPr>
        <sz val="12"/>
        <rFont val="宋体"/>
        <family val="0"/>
      </rPr>
      <t>E21</t>
    </r>
  </si>
  <si>
    <t>格尔木</t>
  </si>
  <si>
    <t>-10.9</t>
  </si>
  <si>
    <t>41</t>
  </si>
  <si>
    <t>36</t>
  </si>
  <si>
    <t>55′</t>
  </si>
  <si>
    <r>
      <t>W</t>
    </r>
    <r>
      <rPr>
        <sz val="12"/>
        <rFont val="宋体"/>
        <family val="0"/>
      </rPr>
      <t>24</t>
    </r>
  </si>
  <si>
    <r>
      <t>S</t>
    </r>
    <r>
      <rPr>
        <sz val="12"/>
        <rFont val="宋体"/>
        <family val="0"/>
      </rPr>
      <t>W19</t>
    </r>
  </si>
  <si>
    <t>银川</t>
  </si>
  <si>
    <r>
      <t>N</t>
    </r>
    <r>
      <rPr>
        <sz val="12"/>
        <rFont val="宋体"/>
        <family val="0"/>
      </rPr>
      <t>11</t>
    </r>
  </si>
  <si>
    <t>乌鲁木齐</t>
  </si>
  <si>
    <t>-15.4</t>
  </si>
  <si>
    <t>44</t>
  </si>
  <si>
    <t>阿勒泰</t>
  </si>
  <si>
    <t>47</t>
  </si>
  <si>
    <r>
      <t>＞1</t>
    </r>
    <r>
      <rPr>
        <sz val="12"/>
        <rFont val="宋体"/>
        <family val="0"/>
      </rPr>
      <t>46</t>
    </r>
  </si>
  <si>
    <t>47°</t>
  </si>
  <si>
    <t>12′</t>
  </si>
  <si>
    <r>
      <t>W</t>
    </r>
    <r>
      <rPr>
        <sz val="12"/>
        <rFont val="宋体"/>
        <family val="0"/>
      </rPr>
      <t>15</t>
    </r>
  </si>
  <si>
    <r>
      <t>N</t>
    </r>
    <r>
      <rPr>
        <sz val="12"/>
        <rFont val="宋体"/>
        <family val="0"/>
      </rPr>
      <t>E12</t>
    </r>
  </si>
  <si>
    <t>克拉玛依</t>
  </si>
  <si>
    <t>-16.7</t>
  </si>
  <si>
    <t>32</t>
  </si>
  <si>
    <t>84°</t>
  </si>
  <si>
    <r>
      <t>N</t>
    </r>
    <r>
      <rPr>
        <sz val="12"/>
        <rFont val="宋体"/>
        <family val="0"/>
      </rPr>
      <t>W32</t>
    </r>
  </si>
  <si>
    <r>
      <t>C</t>
    </r>
    <r>
      <rPr>
        <sz val="12"/>
        <rFont val="宋体"/>
        <family val="0"/>
      </rPr>
      <t>38</t>
    </r>
  </si>
  <si>
    <r>
      <t>N</t>
    </r>
    <r>
      <rPr>
        <sz val="12"/>
        <rFont val="宋体"/>
        <family val="0"/>
      </rPr>
      <t>W9</t>
    </r>
  </si>
  <si>
    <t>伊宁</t>
  </si>
  <si>
    <t>81°</t>
  </si>
  <si>
    <t>吐鲁番</t>
  </si>
  <si>
    <t>-9.5</t>
  </si>
  <si>
    <t>59</t>
  </si>
  <si>
    <t>31</t>
  </si>
  <si>
    <t>89°</t>
  </si>
  <si>
    <t>哈密</t>
  </si>
  <si>
    <t>-12.2</t>
  </si>
  <si>
    <t>63</t>
  </si>
  <si>
    <t>34</t>
  </si>
  <si>
    <t>93°</t>
  </si>
  <si>
    <r>
      <t>N</t>
    </r>
    <r>
      <rPr>
        <sz val="12"/>
        <rFont val="宋体"/>
        <family val="0"/>
      </rPr>
      <t>E14</t>
    </r>
  </si>
  <si>
    <r>
      <t>N</t>
    </r>
    <r>
      <rPr>
        <sz val="12"/>
        <rFont val="宋体"/>
        <family val="0"/>
      </rPr>
      <t>E22</t>
    </r>
  </si>
  <si>
    <t>库车</t>
  </si>
  <si>
    <t>-8.2</t>
  </si>
  <si>
    <t>41°</t>
  </si>
  <si>
    <t>82°</t>
  </si>
  <si>
    <r>
      <t>N</t>
    </r>
    <r>
      <rPr>
        <sz val="12"/>
        <rFont val="宋体"/>
        <family val="0"/>
      </rPr>
      <t>22</t>
    </r>
  </si>
  <si>
    <t>喀什</t>
  </si>
  <si>
    <t>-6.4</t>
  </si>
  <si>
    <t>40</t>
  </si>
  <si>
    <t>75°</t>
  </si>
  <si>
    <r>
      <t>W</t>
    </r>
    <r>
      <rPr>
        <sz val="12"/>
        <rFont val="宋体"/>
        <family val="0"/>
      </rPr>
      <t>,NW8</t>
    </r>
  </si>
  <si>
    <r>
      <t>C</t>
    </r>
    <r>
      <rPr>
        <sz val="12"/>
        <rFont val="宋体"/>
        <family val="0"/>
      </rPr>
      <t>42</t>
    </r>
  </si>
  <si>
    <t>莎车</t>
  </si>
  <si>
    <r>
      <t>N</t>
    </r>
    <r>
      <rPr>
        <sz val="12"/>
        <rFont val="宋体"/>
        <family val="0"/>
      </rPr>
      <t>W10</t>
    </r>
  </si>
  <si>
    <t>和田</t>
  </si>
  <si>
    <t>-5.6</t>
  </si>
  <si>
    <t>37°</t>
  </si>
  <si>
    <t>09′</t>
  </si>
  <si>
    <t>79°</t>
  </si>
  <si>
    <r>
      <t>W</t>
    </r>
    <r>
      <rPr>
        <sz val="12"/>
        <rFont val="宋体"/>
        <family val="0"/>
      </rPr>
      <t>9</t>
    </r>
  </si>
  <si>
    <t>且末</t>
  </si>
  <si>
    <t>-8.7</t>
  </si>
  <si>
    <t>56</t>
  </si>
  <si>
    <r>
      <t>N</t>
    </r>
    <r>
      <rPr>
        <sz val="12"/>
        <rFont val="宋体"/>
        <family val="0"/>
      </rPr>
      <t>E15</t>
    </r>
  </si>
  <si>
    <t>台北</t>
  </si>
  <si>
    <r>
      <t>E</t>
    </r>
    <r>
      <rPr>
        <sz val="12"/>
        <rFont val="宋体"/>
        <family val="0"/>
      </rPr>
      <t>SE13</t>
    </r>
  </si>
  <si>
    <r>
      <t>E</t>
    </r>
    <r>
      <rPr>
        <sz val="12"/>
        <rFont val="宋体"/>
        <family val="0"/>
      </rPr>
      <t>26</t>
    </r>
  </si>
  <si>
    <t>香港</t>
  </si>
  <si>
    <r>
      <t>E</t>
    </r>
    <r>
      <rPr>
        <sz val="12"/>
        <rFont val="宋体"/>
        <family val="0"/>
      </rPr>
      <t>15</t>
    </r>
  </si>
  <si>
    <r>
      <t>E</t>
    </r>
    <r>
      <rPr>
        <sz val="12"/>
        <rFont val="宋体"/>
        <family val="0"/>
      </rPr>
      <t>33</t>
    </r>
  </si>
  <si>
    <r>
      <t xml:space="preserve">                             </t>
    </r>
    <r>
      <rPr>
        <sz val="20"/>
        <rFont val="华文隶书"/>
        <family val="0"/>
      </rPr>
      <t>施工监理服务收费专业调整系数表</t>
    </r>
    <r>
      <rPr>
        <sz val="20"/>
        <rFont val="Times New Roman"/>
        <family val="1"/>
      </rPr>
      <t xml:space="preserve">           </t>
    </r>
    <r>
      <rPr>
        <sz val="12"/>
        <color indexed="9"/>
        <rFont val="宋体"/>
        <family val="0"/>
      </rPr>
      <t>参见P37附表三</t>
    </r>
  </si>
  <si>
    <r>
      <t xml:space="preserve">作者:E领E族            </t>
    </r>
    <r>
      <rPr>
        <i/>
        <sz val="10"/>
        <color indexed="55"/>
        <rFont val="华文中宋"/>
        <family val="0"/>
      </rPr>
      <t>2009.9</t>
    </r>
  </si>
  <si>
    <t xml:space="preserve"> 专业选择(调整系数)</t>
  </si>
  <si>
    <t xml:space="preserve"> 复杂程度(调整系数)</t>
  </si>
  <si>
    <t xml:space="preserve"> 海拔高程(调整系数)</t>
  </si>
  <si>
    <t>收费基准价</t>
  </si>
  <si>
    <r>
      <t xml:space="preserve"> 监理收费基价</t>
    </r>
    <r>
      <rPr>
        <sz val="10"/>
        <rFont val="宋体"/>
        <family val="0"/>
      </rPr>
      <t>（附表二/直线内插值）</t>
    </r>
  </si>
  <si>
    <t xml:space="preserve"> 分项监理收费(总则：1.0.10)</t>
  </si>
  <si>
    <t xml:space="preserve"> 总体协调费  (总则：1.0.11)</t>
  </si>
  <si>
    <t>其他监理收费</t>
  </si>
  <si>
    <t>施工监理服务收费</t>
  </si>
  <si>
    <t xml:space="preserve"> 总则1.0.1以外其他收费   </t>
  </si>
  <si>
    <t>费用名称:</t>
  </si>
  <si>
    <r>
      <t xml:space="preserve"> </t>
    </r>
    <r>
      <rPr>
        <sz val="20"/>
        <color indexed="44"/>
        <rFont val="方正水柱简体"/>
        <family val="4"/>
      </rPr>
      <t>计费额</t>
    </r>
    <r>
      <rPr>
        <sz val="20"/>
        <color indexed="44"/>
        <rFont val="宋体"/>
        <family val="0"/>
      </rPr>
      <t xml:space="preserve"> </t>
    </r>
    <r>
      <rPr>
        <sz val="12"/>
        <color indexed="44"/>
        <rFont val="宋体"/>
        <family val="0"/>
      </rPr>
      <t>(万元)</t>
    </r>
  </si>
  <si>
    <t>=</t>
  </si>
  <si>
    <r>
      <t xml:space="preserve">注：计费额 ＞ </t>
    </r>
    <r>
      <rPr>
        <sz val="12"/>
        <rFont val="宋体"/>
        <family val="0"/>
      </rPr>
      <t>1</t>
    </r>
    <r>
      <rPr>
        <sz val="12"/>
        <rFont val="宋体"/>
        <family val="0"/>
      </rPr>
      <t>000000万元（</t>
    </r>
    <r>
      <rPr>
        <sz val="12"/>
        <rFont val="宋体"/>
        <family val="0"/>
      </rPr>
      <t>1</t>
    </r>
    <r>
      <rPr>
        <sz val="12"/>
        <rFont val="宋体"/>
        <family val="0"/>
      </rPr>
      <t>00亿元）的，以监理收费计费额乘以1.</t>
    </r>
    <r>
      <rPr>
        <sz val="12"/>
        <rFont val="宋体"/>
        <family val="0"/>
      </rPr>
      <t>039</t>
    </r>
    <r>
      <rPr>
        <sz val="12"/>
        <rFont val="宋体"/>
        <family val="0"/>
      </rPr>
      <t>%的收费率计算收费基价。</t>
    </r>
  </si>
  <si>
    <t>监理收费计费额</t>
  </si>
  <si>
    <t>监理收费基准价</t>
  </si>
  <si>
    <t>＋</t>
  </si>
  <si>
    <t>设备购置费</t>
  </si>
  <si>
    <t>联合试运转费</t>
  </si>
  <si>
    <t>建筑安装工程费</t>
  </si>
  <si>
    <r>
      <t xml:space="preserve">        施工监理服务收费以建设项目工程概算投资额分档定额计费方式收费的,其计费额为工程概算中的</t>
    </r>
    <r>
      <rPr>
        <sz val="18"/>
        <color indexed="10"/>
        <rFont val="华文仿宋"/>
        <family val="0"/>
      </rPr>
      <t>建筑安装工程费、设备购置费和联合试运转费之和</t>
    </r>
    <r>
      <rPr>
        <sz val="18"/>
        <rFont val="华文仿宋"/>
        <family val="0"/>
      </rPr>
      <t>，即工程概算投资额。</t>
    </r>
    <r>
      <rPr>
        <sz val="18"/>
        <color indexed="10"/>
        <rFont val="华文仿宋"/>
        <family val="0"/>
      </rPr>
      <t>对设备购置费和联合试运转费占工程概算投资额40%以上的工程项目，其建筑安装工程费全部计入计费额，设备购置费和联合试运转费按40%的比例计入计费额。但其计费额不应小于建筑安装工程费与其相同且设备购置费和联合试运转费等于工程概算投资额40%的工程项目的计费额。</t>
    </r>
    <r>
      <rPr>
        <sz val="18"/>
        <rFont val="华文仿宋"/>
        <family val="0"/>
      </rPr>
      <t xml:space="preserve">
        工程中有利用原有设备并进行安装调试服务的，以签订工程监理合同时同类设备的当期价格作为施工监理服务收费的计费额；工程中有缓配设备的，应扣除签订工程监理合同时同类设备的当期价格作为施工监理服务收费的计费额；工程中有引进设备的，按照购进设备的离岸价格折算成人民币作为施工监理服务收费的计费额。</t>
    </r>
  </si>
  <si>
    <t xml:space="preserve">  ＝ (7)＋(8)＋(9)＋(10)＋(11)</t>
  </si>
  <si>
    <t xml:space="preserve">  ＝(2)×(3)×(4)×(5)</t>
  </si>
  <si>
    <r>
      <t xml:space="preserve">         工程监理收费计算器  </t>
    </r>
    <r>
      <rPr>
        <b/>
        <i/>
        <sz val="16"/>
        <color indexed="44"/>
        <rFont val="方正细珊瑚繁体"/>
        <family val="4"/>
      </rPr>
      <t>GONGCHENGJIANLISHOUFEI</t>
    </r>
  </si>
</sst>
</file>

<file path=xl/styles.xml><?xml version="1.0" encoding="utf-8"?>
<styleSheet xmlns="http://schemas.openxmlformats.org/spreadsheetml/2006/main">
  <numFmts count="7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_);[Red]\(0.00\)"/>
    <numFmt numFmtId="178" formatCode="0.0_);[Red]\(0.0\)"/>
    <numFmt numFmtId="179" formatCode="0.00_ "/>
    <numFmt numFmtId="180" formatCode="0.000_ "/>
    <numFmt numFmtId="181" formatCode="0.0_ "/>
    <numFmt numFmtId="182" formatCode="0_ "/>
    <numFmt numFmtId="183" formatCode="0.0000_ "/>
    <numFmt numFmtId="184" formatCode="&quot;是&quot;;&quot;是&quot;;&quot;否&quot;"/>
    <numFmt numFmtId="185" formatCode="&quot;真&quot;;&quot;真&quot;;&quot;假&quot;"/>
    <numFmt numFmtId="186" formatCode="&quot;开&quot;;&quot;开&quot;;&quot;关&quot;"/>
    <numFmt numFmtId="187" formatCode="0.000"/>
    <numFmt numFmtId="188" formatCode="0.0%"/>
    <numFmt numFmtId="189" formatCode="0.00000000"/>
    <numFmt numFmtId="190" formatCode="0.0000000"/>
    <numFmt numFmtId="191" formatCode="0.000000"/>
    <numFmt numFmtId="192" formatCode="0.00000"/>
    <numFmt numFmtId="193" formatCode="0.0000"/>
    <numFmt numFmtId="194" formatCode="0.00000_ "/>
    <numFmt numFmtId="195" formatCode="0.000000_ "/>
    <numFmt numFmtId="196" formatCode="0.0000000_ "/>
    <numFmt numFmtId="197" formatCode="&quot;Yes&quot;;&quot;Yes&quot;;&quot;No&quot;"/>
    <numFmt numFmtId="198" formatCode="&quot;True&quot;;&quot;True&quot;;&quot;False&quot;"/>
    <numFmt numFmtId="199" formatCode="&quot;On&quot;;&quot;On&quot;;&quot;Off&quot;"/>
    <numFmt numFmtId="200" formatCode="[$€-2]\ #,##0.00_);[Red]\([$€-2]\ #,##0.00\)"/>
    <numFmt numFmtId="201" formatCode="0.00;[Red]0.00"/>
    <numFmt numFmtId="202" formatCode="0.00_ ;[Red]\-0.00\ "/>
    <numFmt numFmtId="203" formatCode="0.0;[Red]0.0"/>
    <numFmt numFmtId="204" formatCode="0.000;[Red]0.000"/>
    <numFmt numFmtId="205" formatCode="0.0000;[Red]0.0000"/>
    <numFmt numFmtId="206" formatCode="0.0_);\(0.0\)"/>
    <numFmt numFmtId="207" formatCode="0.00_);\(0.00\)"/>
    <numFmt numFmtId="208" formatCode="0.000_);\(0.000\)"/>
    <numFmt numFmtId="209" formatCode="0.0000_);\(0.0000\)"/>
    <numFmt numFmtId="210" formatCode="0.00000_);\(0.00000\)"/>
    <numFmt numFmtId="211" formatCode="0.000000_);\(0.000000\)"/>
    <numFmt numFmtId="212" formatCode="0.0000000_);\(0.0000000\)"/>
    <numFmt numFmtId="213" formatCode="0.000_);[Red]\(0.000\)"/>
    <numFmt numFmtId="214" formatCode="0.0000_);[Red]\(0.0000\)"/>
    <numFmt numFmtId="215" formatCode="0.0_ ;[Red]\-0.0\ "/>
    <numFmt numFmtId="216" formatCode="&quot;¥&quot;#,##0.0;[Red]&quot;¥&quot;\-#,##0.0"/>
    <numFmt numFmtId="217" formatCode="_ &quot;¥&quot;* #,##0.0_ ;_ &quot;¥&quot;* \-#,##0.0_ ;_ &quot;¥&quot;* &quot;-&quot;?_ ;_ @_ "/>
    <numFmt numFmtId="218" formatCode="#,##0.0_ "/>
    <numFmt numFmtId="219" formatCode="#,##0.00_ "/>
    <numFmt numFmtId="220" formatCode="#,##0_ "/>
    <numFmt numFmtId="221" formatCode="#,##0.000000_ "/>
    <numFmt numFmtId="222" formatCode="0_);[Red]\(0\)"/>
    <numFmt numFmtId="223" formatCode="0.00000_);[Red]\(0.00000\)"/>
    <numFmt numFmtId="224" formatCode="0.000000_);[Red]\(0.000000\)"/>
    <numFmt numFmtId="225" formatCode="0.0000000_);[Red]\(0.0000000\)"/>
    <numFmt numFmtId="226" formatCode="0.00000000_);[Red]\(0.00000000\)"/>
    <numFmt numFmtId="227" formatCode="0.000000000_);[Red]\(0.000000000\)"/>
    <numFmt numFmtId="228" formatCode="0.0000000000_);[Red]\(0.0000000000\)"/>
    <numFmt numFmtId="229" formatCode="0.00000000000_);[Red]\(0.00000000000\)"/>
    <numFmt numFmtId="230" formatCode="[DBNum2][$-804]General"/>
    <numFmt numFmtId="231" formatCode="[DBNum1][$-804]General"/>
    <numFmt numFmtId="232" formatCode="0.000000000000_ "/>
    <numFmt numFmtId="233" formatCode="0.00000000000_ "/>
    <numFmt numFmtId="234" formatCode="0.0000000000_ "/>
    <numFmt numFmtId="235" formatCode="0.000000000_ "/>
    <numFmt numFmtId="236" formatCode="0.00000000_ "/>
  </numFmts>
  <fonts count="127">
    <font>
      <sz val="12"/>
      <name val="宋体"/>
      <family val="0"/>
    </font>
    <font>
      <sz val="11"/>
      <name val="宋体"/>
      <family val="0"/>
    </font>
    <font>
      <sz val="9"/>
      <name val="宋体"/>
      <family val="0"/>
    </font>
    <font>
      <sz val="11"/>
      <name val="Times New Roman"/>
      <family val="1"/>
    </font>
    <font>
      <sz val="12"/>
      <name val="Times New Roman"/>
      <family val="1"/>
    </font>
    <font>
      <b/>
      <sz val="12"/>
      <name val="宋体"/>
      <family val="0"/>
    </font>
    <font>
      <sz val="20"/>
      <name val="华文隶书"/>
      <family val="0"/>
    </font>
    <font>
      <sz val="10"/>
      <name val="宋体"/>
      <family val="0"/>
    </font>
    <font>
      <b/>
      <sz val="11"/>
      <name val="宋体"/>
      <family val="0"/>
    </font>
    <font>
      <b/>
      <sz val="11"/>
      <color indexed="10"/>
      <name val="宋体"/>
      <family val="0"/>
    </font>
    <font>
      <sz val="10.5"/>
      <name val="Times New Roman"/>
      <family val="1"/>
    </font>
    <font>
      <sz val="10.5"/>
      <name val="宋体"/>
      <family val="0"/>
    </font>
    <font>
      <sz val="20"/>
      <name val="Times New Roman"/>
      <family val="1"/>
    </font>
    <font>
      <vertAlign val="superscript"/>
      <sz val="11"/>
      <name val="Times New Roman"/>
      <family val="1"/>
    </font>
    <font>
      <u val="single"/>
      <sz val="12"/>
      <color indexed="12"/>
      <name val="宋体"/>
      <family val="0"/>
    </font>
    <font>
      <u val="single"/>
      <sz val="12"/>
      <color indexed="36"/>
      <name val="宋体"/>
      <family val="0"/>
    </font>
    <font>
      <sz val="10"/>
      <color indexed="12"/>
      <name val="宋体"/>
      <family val="0"/>
    </font>
    <font>
      <sz val="12"/>
      <color indexed="12"/>
      <name val="宋体"/>
      <family val="0"/>
    </font>
    <font>
      <sz val="22"/>
      <name val="黑体"/>
      <family val="3"/>
    </font>
    <font>
      <sz val="18"/>
      <name val="华文仿宋"/>
      <family val="0"/>
    </font>
    <font>
      <b/>
      <sz val="18"/>
      <name val="华文仿宋"/>
      <family val="0"/>
    </font>
    <font>
      <sz val="18"/>
      <color indexed="12"/>
      <name val="华文仿宋"/>
      <family val="0"/>
    </font>
    <font>
      <b/>
      <sz val="10"/>
      <name val="宋体"/>
      <family val="0"/>
    </font>
    <font>
      <sz val="10"/>
      <color indexed="10"/>
      <name val="宋体"/>
      <family val="0"/>
    </font>
    <font>
      <b/>
      <sz val="10"/>
      <name val="Times New Roman"/>
      <family val="1"/>
    </font>
    <font>
      <b/>
      <sz val="10"/>
      <color indexed="10"/>
      <name val="宋体"/>
      <family val="0"/>
    </font>
    <font>
      <sz val="10"/>
      <color indexed="12"/>
      <name val="Arial"/>
      <family val="2"/>
    </font>
    <font>
      <sz val="10"/>
      <name val="Times New Roman"/>
      <family val="1"/>
    </font>
    <font>
      <b/>
      <sz val="12"/>
      <name val="Arial"/>
      <family val="2"/>
    </font>
    <font>
      <b/>
      <sz val="16"/>
      <name val="楷体_GB2312"/>
      <family val="3"/>
    </font>
    <font>
      <sz val="14"/>
      <color indexed="10"/>
      <name val="Arial"/>
      <family val="2"/>
    </font>
    <font>
      <b/>
      <sz val="12"/>
      <color indexed="12"/>
      <name val="Arial"/>
      <family val="2"/>
    </font>
    <font>
      <sz val="28"/>
      <name val="华文行楷"/>
      <family val="0"/>
    </font>
    <font>
      <sz val="16"/>
      <color indexed="16"/>
      <name val="仿宋_GB2312"/>
      <family val="3"/>
    </font>
    <font>
      <sz val="14"/>
      <color indexed="16"/>
      <name val="华文中宋"/>
      <family val="0"/>
    </font>
    <font>
      <sz val="12"/>
      <color indexed="12"/>
      <name val="Arial"/>
      <family val="2"/>
    </font>
    <font>
      <sz val="10"/>
      <color indexed="9"/>
      <name val="宋体"/>
      <family val="0"/>
    </font>
    <font>
      <sz val="14"/>
      <name val="仿宋_GB2312"/>
      <family val="3"/>
    </font>
    <font>
      <sz val="18"/>
      <name val="华文中宋"/>
      <family val="0"/>
    </font>
    <font>
      <sz val="12"/>
      <name val="宋体-18030"/>
      <family val="3"/>
    </font>
    <font>
      <sz val="14"/>
      <name val="Arial"/>
      <family val="2"/>
    </font>
    <font>
      <sz val="11"/>
      <color indexed="12"/>
      <name val="宋体"/>
      <family val="0"/>
    </font>
    <font>
      <b/>
      <sz val="11"/>
      <name val="Arial"/>
      <family val="2"/>
    </font>
    <font>
      <sz val="18"/>
      <color indexed="10"/>
      <name val="华文仿宋"/>
      <family val="0"/>
    </font>
    <font>
      <b/>
      <sz val="18"/>
      <color indexed="12"/>
      <name val="华文仿宋"/>
      <family val="0"/>
    </font>
    <font>
      <b/>
      <sz val="18"/>
      <color indexed="10"/>
      <name val="华文仿宋"/>
      <family val="0"/>
    </font>
    <font>
      <sz val="20"/>
      <name val="华文中宋"/>
      <family val="0"/>
    </font>
    <font>
      <sz val="10"/>
      <color indexed="60"/>
      <name val="宋体"/>
      <family val="0"/>
    </font>
    <font>
      <sz val="14"/>
      <name val="宋体"/>
      <family val="0"/>
    </font>
    <font>
      <sz val="10"/>
      <name val="MS Sans Serif"/>
      <family val="2"/>
    </font>
    <font>
      <sz val="14"/>
      <name val="Century"/>
      <family val="1"/>
    </font>
    <font>
      <sz val="11"/>
      <color indexed="10"/>
      <name val="宋体"/>
      <family val="0"/>
    </font>
    <font>
      <b/>
      <sz val="10"/>
      <name val="Arial"/>
      <family val="2"/>
    </font>
    <font>
      <sz val="18"/>
      <color indexed="12"/>
      <name val="华文中宋"/>
      <family val="0"/>
    </font>
    <font>
      <sz val="11"/>
      <color indexed="9"/>
      <name val="宋体"/>
      <family val="0"/>
    </font>
    <font>
      <b/>
      <sz val="11"/>
      <color indexed="12"/>
      <name val="宋体"/>
      <family val="0"/>
    </font>
    <font>
      <sz val="12"/>
      <color indexed="9"/>
      <name val="宋体"/>
      <family val="0"/>
    </font>
    <font>
      <sz val="24"/>
      <color indexed="10"/>
      <name val="华文隶书"/>
      <family val="0"/>
    </font>
    <font>
      <sz val="10"/>
      <color indexed="9"/>
      <name val="Times New Roman"/>
      <family val="1"/>
    </font>
    <font>
      <i/>
      <sz val="10"/>
      <color indexed="55"/>
      <name val="华文中宋"/>
      <family val="0"/>
    </font>
    <font>
      <i/>
      <sz val="16"/>
      <color indexed="55"/>
      <name val="华文中宋"/>
      <family val="0"/>
    </font>
    <font>
      <i/>
      <sz val="10"/>
      <color indexed="22"/>
      <name val="宋体"/>
      <family val="0"/>
    </font>
    <font>
      <b/>
      <sz val="12"/>
      <color indexed="9"/>
      <name val="Arial"/>
      <family val="2"/>
    </font>
    <font>
      <b/>
      <sz val="11"/>
      <color indexed="17"/>
      <name val="宋体"/>
      <family val="0"/>
    </font>
    <font>
      <b/>
      <sz val="20"/>
      <color indexed="10"/>
      <name val="仿宋"/>
      <family val="3"/>
    </font>
    <font>
      <sz val="18"/>
      <color indexed="10"/>
      <name val="华文中宋"/>
      <family val="0"/>
    </font>
    <font>
      <sz val="16"/>
      <name val="宋体"/>
      <family val="0"/>
    </font>
    <font>
      <sz val="11"/>
      <name val="Arial"/>
      <family val="2"/>
    </font>
    <font>
      <b/>
      <sz val="11"/>
      <color indexed="10"/>
      <name val="Arial"/>
      <family val="2"/>
    </font>
    <font>
      <sz val="12"/>
      <color indexed="10"/>
      <name val="宋体"/>
      <family val="0"/>
    </font>
    <font>
      <b/>
      <sz val="11"/>
      <color indexed="12"/>
      <name val="Arial"/>
      <family val="2"/>
    </font>
    <font>
      <sz val="12"/>
      <color indexed="44"/>
      <name val="宋体"/>
      <family val="0"/>
    </font>
    <font>
      <sz val="16"/>
      <color indexed="44"/>
      <name val="宋体"/>
      <family val="0"/>
    </font>
    <font>
      <sz val="20"/>
      <color indexed="44"/>
      <name val="宋体"/>
      <family val="0"/>
    </font>
    <font>
      <sz val="20"/>
      <color indexed="44"/>
      <name val="方正水柱简体"/>
      <family val="4"/>
    </font>
    <font>
      <sz val="11"/>
      <color indexed="16"/>
      <name val="宋体"/>
      <family val="0"/>
    </font>
    <font>
      <b/>
      <sz val="9"/>
      <name val="宋体"/>
      <family val="0"/>
    </font>
    <font>
      <b/>
      <sz val="20"/>
      <color indexed="44"/>
      <name val="方正细珊瑚繁体"/>
      <family val="4"/>
    </font>
    <font>
      <b/>
      <i/>
      <sz val="16"/>
      <color indexed="44"/>
      <name val="方正细珊瑚繁体"/>
      <family val="4"/>
    </font>
    <font>
      <sz val="11"/>
      <color indexed="8"/>
      <name val="宋体"/>
      <family val="0"/>
    </font>
    <font>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9"/>
      <name val="Microsoft YaHei UI"/>
      <family val="2"/>
    </font>
    <font>
      <b/>
      <sz val="14"/>
      <color indexed="8"/>
      <name val="华文细黑"/>
      <family val="0"/>
    </font>
    <font>
      <b/>
      <sz val="16"/>
      <color indexed="12"/>
      <name val="宋体"/>
      <family val="0"/>
    </font>
    <font>
      <b/>
      <sz val="16"/>
      <color indexed="10"/>
      <name val="宋体"/>
      <family val="0"/>
    </font>
    <font>
      <sz val="12"/>
      <color indexed="8"/>
      <name val="宋体"/>
      <family val="0"/>
    </font>
    <font>
      <b/>
      <sz val="16"/>
      <color indexed="10"/>
      <name val="仿宋_GB2312"/>
      <family val="3"/>
    </font>
    <font>
      <sz val="12"/>
      <color indexed="8"/>
      <name val="Albertus Extra Bold"/>
      <family val="2"/>
    </font>
    <font>
      <b/>
      <sz val="12"/>
      <color indexed="8"/>
      <name val="华文细黑"/>
      <family val="0"/>
    </font>
    <font>
      <sz val="12"/>
      <color indexed="8"/>
      <name val="MS PMincho"/>
      <family val="1"/>
    </font>
    <font>
      <sz val="36"/>
      <color indexed="8"/>
      <name val="黑体"/>
      <family val="3"/>
    </font>
    <font>
      <b/>
      <sz val="26"/>
      <color indexed="8"/>
      <name val="宋体"/>
      <family val="0"/>
    </font>
    <font>
      <b/>
      <sz val="12"/>
      <color indexed="8"/>
      <name val="Arial"/>
      <family val="2"/>
    </font>
    <font>
      <sz val="14"/>
      <color indexed="8"/>
      <name val="华文中宋"/>
      <family val="0"/>
    </font>
    <font>
      <sz val="18"/>
      <color indexed="8"/>
      <name val="华文中宋"/>
      <family val="0"/>
    </font>
    <font>
      <b/>
      <sz val="9"/>
      <color indexed="8"/>
      <name val="Perpetua Titling MT"/>
      <family val="1"/>
    </font>
    <font>
      <sz val="11"/>
      <color theme="1"/>
      <name val="Calibri"/>
      <family val="0"/>
    </font>
    <font>
      <sz val="11"/>
      <color theme="0"/>
      <name val="Calibri"/>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b/>
      <sz val="8"/>
      <name val="宋体"/>
      <family val="2"/>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indexed="22"/>
        <bgColor indexed="64"/>
      </patternFill>
    </fill>
    <fill>
      <patternFill patternType="solid">
        <fgColor indexed="47"/>
        <bgColor indexed="64"/>
      </patternFill>
    </fill>
    <fill>
      <patternFill patternType="solid">
        <fgColor indexed="41"/>
        <bgColor indexed="64"/>
      </patternFill>
    </fill>
    <fill>
      <patternFill patternType="solid">
        <fgColor indexed="46"/>
        <bgColor indexed="64"/>
      </patternFill>
    </fill>
    <fill>
      <patternFill patternType="solid">
        <fgColor indexed="50"/>
        <bgColor indexed="64"/>
      </patternFill>
    </fill>
    <fill>
      <patternFill patternType="solid">
        <fgColor indexed="45"/>
        <bgColor indexed="64"/>
      </patternFill>
    </fill>
    <fill>
      <patternFill patternType="solid">
        <fgColor indexed="43"/>
        <bgColor indexed="64"/>
      </patternFill>
    </fill>
    <fill>
      <patternFill patternType="solid">
        <fgColor indexed="15"/>
        <bgColor indexed="64"/>
      </patternFill>
    </fill>
    <fill>
      <patternFill patternType="solid">
        <fgColor indexed="9"/>
        <bgColor indexed="64"/>
      </patternFill>
    </fill>
    <fill>
      <patternFill patternType="solid">
        <fgColor indexed="13"/>
        <bgColor indexed="64"/>
      </patternFill>
    </fill>
    <fill>
      <patternFill patternType="solid">
        <fgColor indexed="10"/>
        <bgColor indexed="64"/>
      </patternFill>
    </fill>
    <fill>
      <patternFill patternType="solid">
        <fgColor indexed="51"/>
        <bgColor indexed="64"/>
      </patternFill>
    </fill>
    <fill>
      <patternFill patternType="solid">
        <fgColor indexed="44"/>
        <bgColor indexed="64"/>
      </patternFill>
    </fill>
    <fill>
      <patternFill patternType="solid">
        <fgColor indexed="48"/>
        <bgColor indexed="64"/>
      </patternFill>
    </fill>
    <fill>
      <patternFill patternType="solid">
        <fgColor indexed="61"/>
        <bgColor indexed="64"/>
      </patternFill>
    </fill>
    <fill>
      <patternFill patternType="solid">
        <fgColor indexed="52"/>
        <bgColor indexed="64"/>
      </patternFill>
    </fill>
    <fill>
      <patternFill patternType="solid">
        <fgColor indexed="12"/>
        <bgColor indexed="64"/>
      </patternFill>
    </fill>
    <fill>
      <patternFill patternType="solid">
        <fgColor indexed="17"/>
        <bgColor indexed="64"/>
      </patternFill>
    </fill>
  </fills>
  <borders count="108">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style="thin"/>
      <top style="thin"/>
      <bottom style="thin"/>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style="dashed">
        <color indexed="55"/>
      </right>
      <top>
        <color indexed="63"/>
      </top>
      <bottom style="dashed">
        <color indexed="55"/>
      </bottom>
    </border>
    <border>
      <left style="dashed">
        <color indexed="55"/>
      </left>
      <right style="dashed">
        <color indexed="55"/>
      </right>
      <top>
        <color indexed="63"/>
      </top>
      <bottom style="dashed">
        <color indexed="55"/>
      </bottom>
    </border>
    <border>
      <left>
        <color indexed="63"/>
      </left>
      <right style="dashed">
        <color indexed="55"/>
      </right>
      <top>
        <color indexed="63"/>
      </top>
      <bottom style="dashed">
        <color indexed="55"/>
      </bottom>
    </border>
    <border>
      <left style="thin"/>
      <right>
        <color indexed="63"/>
      </right>
      <top style="thin"/>
      <bottom style="thin"/>
    </border>
    <border>
      <left style="thin"/>
      <right style="dashed">
        <color indexed="55"/>
      </right>
      <top style="dashed">
        <color indexed="55"/>
      </top>
      <bottom style="dashed">
        <color indexed="55"/>
      </bottom>
    </border>
    <border>
      <left style="dashed">
        <color indexed="55"/>
      </left>
      <right style="dashed">
        <color indexed="55"/>
      </right>
      <top style="dashed">
        <color indexed="55"/>
      </top>
      <bottom style="dashed">
        <color indexed="55"/>
      </bottom>
    </border>
    <border>
      <left>
        <color indexed="63"/>
      </left>
      <right style="dashed">
        <color indexed="55"/>
      </right>
      <top style="dashed">
        <color indexed="55"/>
      </top>
      <bottom style="dashed">
        <color indexed="55"/>
      </bottom>
    </border>
    <border>
      <left style="double"/>
      <right>
        <color indexed="63"/>
      </right>
      <top>
        <color indexed="63"/>
      </top>
      <bottom style="double"/>
    </border>
    <border>
      <left style="thin"/>
      <right>
        <color indexed="63"/>
      </right>
      <top>
        <color indexed="63"/>
      </top>
      <bottom style="double"/>
    </border>
    <border>
      <left style="thin"/>
      <right style="double"/>
      <top>
        <color indexed="63"/>
      </top>
      <bottom style="double"/>
    </border>
    <border>
      <left>
        <color indexed="63"/>
      </left>
      <right>
        <color indexed="63"/>
      </right>
      <top>
        <color indexed="63"/>
      </top>
      <bottom style="double"/>
    </border>
    <border>
      <left>
        <color indexed="63"/>
      </left>
      <right>
        <color indexed="63"/>
      </right>
      <top style="double"/>
      <bottom style="double"/>
    </border>
    <border>
      <left style="double"/>
      <right>
        <color indexed="63"/>
      </right>
      <top style="double"/>
      <bottom style="double"/>
    </border>
    <border>
      <left style="thin"/>
      <right>
        <color indexed="63"/>
      </right>
      <top style="double"/>
      <bottom style="double"/>
    </border>
    <border>
      <left>
        <color indexed="63"/>
      </left>
      <right style="double"/>
      <top style="double"/>
      <bottom style="double"/>
    </border>
    <border>
      <left style="thin"/>
      <right style="thin"/>
      <top style="double"/>
      <bottom style="double"/>
    </border>
    <border>
      <left>
        <color indexed="63"/>
      </left>
      <right style="thin"/>
      <top style="double"/>
      <bottom style="double"/>
    </border>
    <border>
      <left style="thin"/>
      <right style="dashed">
        <color indexed="55"/>
      </right>
      <top style="dashed">
        <color indexed="55"/>
      </top>
      <bottom style="thin"/>
    </border>
    <border>
      <left style="dashed">
        <color indexed="55"/>
      </left>
      <right style="dashed">
        <color indexed="55"/>
      </right>
      <top style="dashed">
        <color indexed="55"/>
      </top>
      <bottom style="thin"/>
    </border>
    <border>
      <left>
        <color indexed="63"/>
      </left>
      <right style="dashed">
        <color indexed="55"/>
      </right>
      <top style="dashed">
        <color indexed="55"/>
      </top>
      <bottom style="thin"/>
    </border>
    <border>
      <left>
        <color indexed="63"/>
      </left>
      <right>
        <color indexed="63"/>
      </right>
      <top style="thin"/>
      <bottom style="thin"/>
    </border>
    <border>
      <left>
        <color indexed="63"/>
      </left>
      <right>
        <color indexed="63"/>
      </right>
      <top>
        <color indexed="63"/>
      </top>
      <bottom style="thin"/>
    </border>
    <border>
      <left style="double"/>
      <right style="thin"/>
      <top style="thin"/>
      <bottom style="thin"/>
    </border>
    <border>
      <left>
        <color indexed="63"/>
      </left>
      <right>
        <color indexed="63"/>
      </right>
      <top style="thin"/>
      <bottom>
        <color indexed="63"/>
      </bottom>
    </border>
    <border>
      <left>
        <color indexed="63"/>
      </left>
      <right>
        <color indexed="63"/>
      </right>
      <top style="thin"/>
      <bottom style="medium">
        <color indexed="23"/>
      </bottom>
    </border>
    <border>
      <left style="medium">
        <color indexed="41"/>
      </left>
      <right>
        <color indexed="63"/>
      </right>
      <top>
        <color indexed="63"/>
      </top>
      <bottom>
        <color indexed="63"/>
      </bottom>
    </border>
    <border>
      <left style="medium">
        <color indexed="41"/>
      </left>
      <right>
        <color indexed="63"/>
      </right>
      <top>
        <color indexed="63"/>
      </top>
      <bottom style="medium">
        <color indexed="23"/>
      </bottom>
    </border>
    <border>
      <left style="thin"/>
      <right style="medium">
        <color indexed="23"/>
      </right>
      <top style="thin"/>
      <bottom style="thin"/>
    </border>
    <border>
      <left style="double"/>
      <right style="thin"/>
      <top style="thin"/>
      <bottom>
        <color indexed="63"/>
      </bottom>
    </border>
    <border>
      <left style="double"/>
      <right style="thin">
        <color indexed="10"/>
      </right>
      <top style="thin">
        <color indexed="10"/>
      </top>
      <bottom style="thin">
        <color indexed="10"/>
      </bottom>
    </border>
    <border>
      <left>
        <color indexed="63"/>
      </left>
      <right style="medium">
        <color indexed="23"/>
      </right>
      <top style="thin"/>
      <bottom style="thin"/>
    </border>
    <border>
      <left style="thin">
        <color indexed="10"/>
      </left>
      <right style="thin">
        <color indexed="10"/>
      </right>
      <top style="thin">
        <color indexed="10"/>
      </top>
      <bottom style="thin">
        <color indexed="10"/>
      </bottom>
    </border>
    <border>
      <left>
        <color indexed="63"/>
      </left>
      <right>
        <color indexed="63"/>
      </right>
      <top style="thin">
        <color indexed="41"/>
      </top>
      <bottom>
        <color indexed="63"/>
      </bottom>
    </border>
    <border>
      <left>
        <color indexed="63"/>
      </left>
      <right style="double"/>
      <top style="thin">
        <color indexed="10"/>
      </top>
      <bottom style="thin">
        <color indexed="10"/>
      </bottom>
    </border>
    <border>
      <left style="thin"/>
      <right style="thin"/>
      <top style="thin"/>
      <bottom style="medium">
        <color indexed="23"/>
      </bottom>
    </border>
    <border>
      <left style="thin">
        <color indexed="10"/>
      </left>
      <right>
        <color indexed="63"/>
      </right>
      <top style="thin">
        <color indexed="10"/>
      </top>
      <bottom style="thin">
        <color indexed="10"/>
      </bottom>
    </border>
    <border>
      <left>
        <color indexed="63"/>
      </left>
      <right>
        <color indexed="63"/>
      </right>
      <top style="thin">
        <color indexed="10"/>
      </top>
      <bottom style="thin">
        <color indexed="10"/>
      </bottom>
    </border>
    <border>
      <left>
        <color indexed="63"/>
      </left>
      <right style="thin"/>
      <top style="thin">
        <color indexed="10"/>
      </top>
      <bottom style="thin">
        <color indexed="10"/>
      </bottom>
    </border>
    <border>
      <left style="double"/>
      <right style="thin"/>
      <top>
        <color indexed="63"/>
      </top>
      <bottom style="thin"/>
    </border>
    <border>
      <left>
        <color indexed="63"/>
      </left>
      <right>
        <color indexed="63"/>
      </right>
      <top style="thin">
        <color indexed="41"/>
      </top>
      <bottom style="thin">
        <color indexed="41"/>
      </bottom>
    </border>
    <border>
      <left>
        <color indexed="63"/>
      </left>
      <right>
        <color indexed="63"/>
      </right>
      <top style="thin">
        <color indexed="41"/>
      </top>
      <bottom style="double"/>
    </border>
    <border>
      <left style="thin"/>
      <right>
        <color indexed="63"/>
      </right>
      <top style="thin"/>
      <bottom style="medium">
        <color indexed="23"/>
      </bottom>
    </border>
    <border>
      <left style="double"/>
      <right style="thin"/>
      <top style="thin"/>
      <bottom style="medium">
        <color indexed="23"/>
      </bottom>
    </border>
    <border>
      <left style="thin"/>
      <right style="medium">
        <color indexed="23"/>
      </right>
      <top style="thin"/>
      <bottom style="medium">
        <color indexed="23"/>
      </bottom>
    </border>
    <border>
      <left>
        <color indexed="63"/>
      </left>
      <right>
        <color indexed="63"/>
      </right>
      <top style="medium">
        <color indexed="41"/>
      </top>
      <bottom style="thin">
        <color indexed="41"/>
      </bottom>
    </border>
    <border>
      <left>
        <color indexed="63"/>
      </left>
      <right style="medium">
        <color indexed="23"/>
      </right>
      <top style="medium">
        <color indexed="41"/>
      </top>
      <bottom style="thin">
        <color indexed="41"/>
      </bottom>
    </border>
    <border>
      <left style="thin"/>
      <right>
        <color indexed="63"/>
      </right>
      <top>
        <color indexed="63"/>
      </top>
      <bottom style="thin"/>
    </border>
    <border>
      <left style="thin"/>
      <right style="medium">
        <color indexed="23"/>
      </right>
      <top>
        <color indexed="63"/>
      </top>
      <bottom style="thin"/>
    </border>
    <border>
      <left style="medium">
        <color indexed="41"/>
      </left>
      <right>
        <color indexed="63"/>
      </right>
      <top style="thin">
        <color indexed="41"/>
      </top>
      <bottom style="thin">
        <color indexed="41"/>
      </bottom>
    </border>
    <border>
      <left style="medium">
        <color indexed="41"/>
      </left>
      <right>
        <color indexed="63"/>
      </right>
      <top style="thin">
        <color indexed="41"/>
      </top>
      <bottom style="double"/>
    </border>
    <border>
      <left style="medium">
        <color indexed="41"/>
      </left>
      <right>
        <color indexed="63"/>
      </right>
      <top style="medium">
        <color indexed="41"/>
      </top>
      <bottom style="thin">
        <color indexed="41"/>
      </bottom>
    </border>
    <border>
      <left style="thin">
        <color indexed="41"/>
      </left>
      <right>
        <color indexed="63"/>
      </right>
      <top style="thin">
        <color indexed="41"/>
      </top>
      <bottom style="thin">
        <color indexed="41"/>
      </bottom>
    </border>
    <border>
      <left>
        <color indexed="63"/>
      </left>
      <right style="medium">
        <color indexed="23"/>
      </right>
      <top style="thin">
        <color indexed="41"/>
      </top>
      <bottom style="thin">
        <color indexed="41"/>
      </bottom>
    </border>
    <border>
      <left style="thin">
        <color indexed="41"/>
      </left>
      <right>
        <color indexed="63"/>
      </right>
      <top style="thin">
        <color indexed="41"/>
      </top>
      <bottom style="double"/>
    </border>
    <border>
      <left>
        <color indexed="63"/>
      </left>
      <right style="medium">
        <color indexed="23"/>
      </right>
      <top style="thin">
        <color indexed="41"/>
      </top>
      <bottom style="double"/>
    </border>
    <border>
      <left style="double"/>
      <right style="thin">
        <color indexed="9"/>
      </right>
      <top style="double"/>
      <bottom style="thin">
        <color indexed="9"/>
      </bottom>
    </border>
    <border>
      <left style="thin">
        <color indexed="9"/>
      </left>
      <right style="thin">
        <color indexed="9"/>
      </right>
      <top style="double"/>
      <bottom style="thin">
        <color indexed="9"/>
      </bottom>
    </border>
    <border>
      <left style="thin">
        <color indexed="9"/>
      </left>
      <right style="double"/>
      <top style="double"/>
      <bottom style="thin">
        <color indexed="9"/>
      </bottom>
    </border>
    <border>
      <left style="double"/>
      <right>
        <color indexed="63"/>
      </right>
      <top style="double"/>
      <bottom style="hair">
        <color indexed="9"/>
      </bottom>
    </border>
    <border>
      <left style="double"/>
      <right>
        <color indexed="63"/>
      </right>
      <top style="hair">
        <color indexed="9"/>
      </top>
      <bottom style="hair">
        <color indexed="9"/>
      </bottom>
    </border>
    <border>
      <left style="double"/>
      <right>
        <color indexed="63"/>
      </right>
      <top style="hair">
        <color indexed="9"/>
      </top>
      <bottom style="double"/>
    </border>
    <border>
      <left style="double"/>
      <right style="hair">
        <color indexed="9"/>
      </right>
      <top style="double"/>
      <bottom style="hair">
        <color indexed="9"/>
      </bottom>
    </border>
    <border>
      <left style="hair">
        <color indexed="9"/>
      </left>
      <right style="hair">
        <color indexed="9"/>
      </right>
      <top style="double"/>
      <bottom style="hair">
        <color indexed="9"/>
      </bottom>
    </border>
    <border>
      <left style="hair">
        <color indexed="9"/>
      </left>
      <right style="double"/>
      <top style="double"/>
      <bottom style="hair">
        <color indexed="9"/>
      </bottom>
    </border>
    <border>
      <left>
        <color indexed="63"/>
      </left>
      <right style="hair">
        <color indexed="9"/>
      </right>
      <top style="hair">
        <color indexed="9"/>
      </top>
      <bottom style="hair">
        <color indexed="9"/>
      </bottom>
    </border>
    <border>
      <left>
        <color indexed="63"/>
      </left>
      <right style="hair">
        <color indexed="9"/>
      </right>
      <top style="hair">
        <color indexed="9"/>
      </top>
      <bottom style="double"/>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style="double"/>
    </border>
    <border>
      <left style="thin">
        <color indexed="9"/>
      </left>
      <right style="double"/>
      <top style="thin">
        <color indexed="9"/>
      </top>
      <bottom style="thin">
        <color indexed="9"/>
      </bottom>
    </border>
    <border>
      <left style="thin">
        <color indexed="9"/>
      </left>
      <right style="double"/>
      <top style="thin">
        <color indexed="9"/>
      </top>
      <bottom style="double"/>
    </border>
    <border>
      <left style="double"/>
      <right style="thin">
        <color indexed="9"/>
      </right>
      <top style="thin">
        <color indexed="9"/>
      </top>
      <bottom style="thin">
        <color indexed="9"/>
      </bottom>
    </border>
    <border>
      <left style="double"/>
      <right style="thin">
        <color indexed="9"/>
      </right>
      <top style="thin">
        <color indexed="9"/>
      </top>
      <bottom style="double"/>
    </border>
    <border>
      <left style="double"/>
      <right>
        <color indexed="63"/>
      </right>
      <top style="double"/>
      <bottom style="dotted"/>
    </border>
    <border>
      <left style="double"/>
      <right>
        <color indexed="63"/>
      </right>
      <top style="dotted"/>
      <bottom style="dotted"/>
    </border>
    <border>
      <left style="double"/>
      <right>
        <color indexed="63"/>
      </right>
      <top style="dotted"/>
      <bottom style="double"/>
    </border>
    <border>
      <left style="double"/>
      <right style="hair">
        <color indexed="9"/>
      </right>
      <top style="hair">
        <color indexed="9"/>
      </top>
      <bottom style="hair">
        <color indexed="9"/>
      </bottom>
    </border>
    <border>
      <left style="hair">
        <color indexed="9"/>
      </left>
      <right style="hair">
        <color indexed="9"/>
      </right>
      <top style="hair">
        <color indexed="9"/>
      </top>
      <bottom style="hair">
        <color indexed="9"/>
      </bottom>
    </border>
    <border>
      <left style="double"/>
      <right style="hair">
        <color indexed="9"/>
      </right>
      <top style="hair">
        <color indexed="9"/>
      </top>
      <bottom style="double"/>
    </border>
    <border>
      <left style="hair">
        <color indexed="9"/>
      </left>
      <right style="hair">
        <color indexed="9"/>
      </right>
      <top style="hair">
        <color indexed="9"/>
      </top>
      <bottom style="double"/>
    </border>
    <border>
      <left style="hair">
        <color indexed="9"/>
      </left>
      <right style="double"/>
      <top style="hair">
        <color indexed="9"/>
      </top>
      <bottom style="hair">
        <color indexed="9"/>
      </bottom>
    </border>
    <border>
      <left style="hair">
        <color indexed="9"/>
      </left>
      <right style="double"/>
      <top style="hair">
        <color indexed="9"/>
      </top>
      <bottom style="double"/>
    </border>
    <border>
      <left style="hair">
        <color indexed="9"/>
      </left>
      <right>
        <color indexed="63"/>
      </right>
      <top style="hair">
        <color indexed="9"/>
      </top>
      <bottom style="hair">
        <color indexed="9"/>
      </bottom>
    </border>
    <border>
      <left style="hair">
        <color indexed="9"/>
      </left>
      <right>
        <color indexed="63"/>
      </right>
      <top style="hair">
        <color indexed="9"/>
      </top>
      <bottom style="double"/>
    </border>
    <border>
      <left>
        <color indexed="63"/>
      </left>
      <right style="hair">
        <color indexed="9"/>
      </right>
      <top style="double"/>
      <bottom style="hair">
        <color indexed="9"/>
      </bottom>
    </border>
    <border>
      <left style="hair">
        <color indexed="9"/>
      </left>
      <right>
        <color indexed="63"/>
      </right>
      <top style="double"/>
      <bottom style="hair">
        <color indexed="9"/>
      </bottom>
    </border>
    <border>
      <left>
        <color indexed="63"/>
      </left>
      <right style="thin"/>
      <top style="hair">
        <color indexed="9"/>
      </top>
      <bottom style="hair">
        <color indexed="9"/>
      </bottom>
    </border>
    <border>
      <left>
        <color indexed="63"/>
      </left>
      <right style="thin"/>
      <top style="hair">
        <color indexed="9"/>
      </top>
      <bottom style="double"/>
    </border>
    <border>
      <left>
        <color indexed="63"/>
      </left>
      <right>
        <color indexed="63"/>
      </right>
      <top style="hair">
        <color indexed="9"/>
      </top>
      <bottom style="hair">
        <color indexed="9"/>
      </bottom>
    </border>
    <border>
      <left>
        <color indexed="63"/>
      </left>
      <right style="double"/>
      <top style="hair">
        <color indexed="9"/>
      </top>
      <bottom style="hair">
        <color indexed="9"/>
      </bottom>
    </border>
    <border>
      <left>
        <color indexed="63"/>
      </left>
      <right>
        <color indexed="63"/>
      </right>
      <top style="hair">
        <color indexed="9"/>
      </top>
      <bottom style="double"/>
    </border>
    <border>
      <left>
        <color indexed="63"/>
      </left>
      <right style="double"/>
      <top style="hair">
        <color indexed="9"/>
      </top>
      <bottom style="double"/>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9" fillId="2" borderId="0" applyNumberFormat="0" applyBorder="0" applyAlignment="0" applyProtection="0"/>
    <xf numFmtId="0" fontId="109" fillId="3" borderId="0" applyNumberFormat="0" applyBorder="0" applyAlignment="0" applyProtection="0"/>
    <xf numFmtId="0" fontId="109" fillId="4" borderId="0" applyNumberFormat="0" applyBorder="0" applyAlignment="0" applyProtection="0"/>
    <xf numFmtId="0" fontId="109" fillId="5" borderId="0" applyNumberFormat="0" applyBorder="0" applyAlignment="0" applyProtection="0"/>
    <xf numFmtId="0" fontId="109" fillId="6" borderId="0" applyNumberFormat="0" applyBorder="0" applyAlignment="0" applyProtection="0"/>
    <xf numFmtId="0" fontId="109" fillId="7" borderId="0" applyNumberFormat="0" applyBorder="0" applyAlignment="0" applyProtection="0"/>
    <xf numFmtId="0" fontId="109" fillId="8" borderId="0" applyNumberFormat="0" applyBorder="0" applyAlignment="0" applyProtection="0"/>
    <xf numFmtId="0" fontId="109" fillId="9" borderId="0" applyNumberFormat="0" applyBorder="0" applyAlignment="0" applyProtection="0"/>
    <xf numFmtId="0" fontId="109" fillId="10" borderId="0" applyNumberFormat="0" applyBorder="0" applyAlignment="0" applyProtection="0"/>
    <xf numFmtId="0" fontId="109" fillId="11" borderId="0" applyNumberFormat="0" applyBorder="0" applyAlignment="0" applyProtection="0"/>
    <xf numFmtId="0" fontId="109" fillId="12" borderId="0" applyNumberFormat="0" applyBorder="0" applyAlignment="0" applyProtection="0"/>
    <xf numFmtId="0" fontId="109" fillId="13" borderId="0" applyNumberFormat="0" applyBorder="0" applyAlignment="0" applyProtection="0"/>
    <xf numFmtId="0" fontId="110" fillId="14" borderId="0" applyNumberFormat="0" applyBorder="0" applyAlignment="0" applyProtection="0"/>
    <xf numFmtId="0" fontId="110" fillId="15" borderId="0" applyNumberFormat="0" applyBorder="0" applyAlignment="0" applyProtection="0"/>
    <xf numFmtId="0" fontId="110" fillId="16" borderId="0" applyNumberFormat="0" applyBorder="0" applyAlignment="0" applyProtection="0"/>
    <xf numFmtId="0" fontId="110" fillId="17" borderId="0" applyNumberFormat="0" applyBorder="0" applyAlignment="0" applyProtection="0"/>
    <xf numFmtId="0" fontId="110" fillId="18" borderId="0" applyNumberFormat="0" applyBorder="0" applyAlignment="0" applyProtection="0"/>
    <xf numFmtId="0" fontId="110" fillId="19" borderId="0" applyNumberFormat="0" applyBorder="0" applyAlignment="0" applyProtection="0"/>
    <xf numFmtId="0" fontId="49" fillId="0" borderId="0">
      <alignment/>
      <protection/>
    </xf>
    <xf numFmtId="9" fontId="0" fillId="0" borderId="0" applyFont="0" applyFill="0" applyBorder="0" applyAlignment="0" applyProtection="0"/>
    <xf numFmtId="0" fontId="111" fillId="0" borderId="0" applyNumberFormat="0" applyFill="0" applyBorder="0" applyAlignment="0" applyProtection="0"/>
    <xf numFmtId="0" fontId="112" fillId="0" borderId="1" applyNumberFormat="0" applyFill="0" applyAlignment="0" applyProtection="0"/>
    <xf numFmtId="0" fontId="113" fillId="0" borderId="2" applyNumberFormat="0" applyFill="0" applyAlignment="0" applyProtection="0"/>
    <xf numFmtId="0" fontId="114" fillId="0" borderId="3" applyNumberFormat="0" applyFill="0" applyAlignment="0" applyProtection="0"/>
    <xf numFmtId="0" fontId="114" fillId="0" borderId="0" applyNumberFormat="0" applyFill="0" applyBorder="0" applyAlignment="0" applyProtection="0"/>
    <xf numFmtId="0" fontId="115" fillId="20" borderId="0" applyNumberFormat="0" applyBorder="0" applyAlignment="0" applyProtection="0"/>
    <xf numFmtId="0" fontId="0" fillId="0" borderId="0">
      <alignment vertical="center"/>
      <protection/>
    </xf>
    <xf numFmtId="0" fontId="14" fillId="0" borderId="0" applyNumberFormat="0" applyFill="0" applyBorder="0" applyAlignment="0" applyProtection="0"/>
    <xf numFmtId="0" fontId="116" fillId="21" borderId="0" applyNumberFormat="0" applyBorder="0" applyAlignment="0" applyProtection="0"/>
    <xf numFmtId="0" fontId="11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18" fillId="22" borderId="5" applyNumberFormat="0" applyAlignment="0" applyProtection="0"/>
    <xf numFmtId="0" fontId="119" fillId="23" borderId="6" applyNumberFormat="0" applyAlignment="0" applyProtection="0"/>
    <xf numFmtId="0" fontId="120" fillId="0" borderId="0" applyNumberFormat="0" applyFill="0" applyBorder="0" applyAlignment="0" applyProtection="0"/>
    <xf numFmtId="0" fontId="121" fillId="0" borderId="0" applyNumberFormat="0" applyFill="0" applyBorder="0" applyAlignment="0" applyProtection="0"/>
    <xf numFmtId="0" fontId="12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23" fillId="24" borderId="0" applyNumberFormat="0" applyBorder="0" applyAlignment="0" applyProtection="0"/>
    <xf numFmtId="0" fontId="124" fillId="22" borderId="8" applyNumberFormat="0" applyAlignment="0" applyProtection="0"/>
    <xf numFmtId="0" fontId="125" fillId="25" borderId="5" applyNumberFormat="0" applyAlignment="0" applyProtection="0"/>
    <xf numFmtId="0" fontId="15" fillId="0" borderId="0" applyNumberFormat="0" applyFill="0" applyBorder="0" applyAlignment="0" applyProtection="0"/>
    <xf numFmtId="0" fontId="110" fillId="26" borderId="0" applyNumberFormat="0" applyBorder="0" applyAlignment="0" applyProtection="0"/>
    <xf numFmtId="0" fontId="110" fillId="27" borderId="0" applyNumberFormat="0" applyBorder="0" applyAlignment="0" applyProtection="0"/>
    <xf numFmtId="0" fontId="110" fillId="28" borderId="0" applyNumberFormat="0" applyBorder="0" applyAlignment="0" applyProtection="0"/>
    <xf numFmtId="0" fontId="110" fillId="29" borderId="0" applyNumberFormat="0" applyBorder="0" applyAlignment="0" applyProtection="0"/>
    <xf numFmtId="0" fontId="110" fillId="30" borderId="0" applyNumberFormat="0" applyBorder="0" applyAlignment="0" applyProtection="0"/>
    <xf numFmtId="0" fontId="110" fillId="31" borderId="0" applyNumberFormat="0" applyBorder="0" applyAlignment="0" applyProtection="0"/>
    <xf numFmtId="0" fontId="0" fillId="32" borderId="9" applyNumberFormat="0" applyFont="0" applyAlignment="0" applyProtection="0"/>
  </cellStyleXfs>
  <cellXfs count="368">
    <xf numFmtId="0" fontId="0" fillId="0" borderId="0" xfId="0" applyAlignment="1">
      <alignment/>
    </xf>
    <xf numFmtId="0" fontId="1" fillId="0" borderId="0" xfId="0" applyFont="1" applyAlignment="1" applyProtection="1">
      <alignment horizontal="left" vertical="center"/>
      <protection hidden="1"/>
    </xf>
    <xf numFmtId="0" fontId="5" fillId="0" borderId="0" xfId="0" applyFont="1" applyAlignment="1" applyProtection="1">
      <alignment horizontal="center" vertical="center"/>
      <protection hidden="1"/>
    </xf>
    <xf numFmtId="0" fontId="1" fillId="0" borderId="0" xfId="0" applyFont="1" applyAlignment="1" applyProtection="1">
      <alignment horizontal="center" vertical="center"/>
      <protection hidden="1"/>
    </xf>
    <xf numFmtId="0" fontId="5" fillId="33" borderId="10" xfId="0" applyFont="1" applyFill="1" applyBorder="1" applyAlignment="1" applyProtection="1">
      <alignment horizontal="center" vertical="center"/>
      <protection hidden="1"/>
    </xf>
    <xf numFmtId="0" fontId="1" fillId="0" borderId="0" xfId="0" applyFont="1" applyAlignment="1" applyProtection="1">
      <alignment vertical="center"/>
      <protection hidden="1"/>
    </xf>
    <xf numFmtId="0" fontId="6" fillId="0" borderId="0" xfId="0" applyFont="1" applyAlignment="1" applyProtection="1">
      <alignment horizontal="center" vertical="center"/>
      <protection hidden="1"/>
    </xf>
    <xf numFmtId="0" fontId="1" fillId="0" borderId="10" xfId="0" applyFont="1" applyBorder="1" applyAlignment="1" applyProtection="1">
      <alignment vertical="center"/>
      <protection hidden="1"/>
    </xf>
    <xf numFmtId="0" fontId="1" fillId="0" borderId="10" xfId="0" applyFont="1" applyBorder="1" applyAlignment="1" applyProtection="1">
      <alignment horizontal="left" vertical="center"/>
      <protection hidden="1"/>
    </xf>
    <xf numFmtId="176" fontId="9" fillId="0" borderId="10" xfId="0" applyNumberFormat="1" applyFont="1" applyBorder="1" applyAlignment="1" applyProtection="1">
      <alignment horizontal="center" vertical="center"/>
      <protection hidden="1"/>
    </xf>
    <xf numFmtId="0" fontId="5" fillId="33" borderId="11" xfId="0" applyFont="1" applyFill="1" applyBorder="1" applyAlignment="1" applyProtection="1">
      <alignment horizontal="center" vertical="center" wrapText="1"/>
      <protection hidden="1"/>
    </xf>
    <xf numFmtId="0" fontId="0" fillId="0" borderId="0" xfId="0" applyAlignment="1" applyProtection="1">
      <alignment horizontal="center" vertical="center"/>
      <protection hidden="1"/>
    </xf>
    <xf numFmtId="0" fontId="0" fillId="0" borderId="0" xfId="0" applyAlignment="1" applyProtection="1">
      <alignment horizontal="left" vertical="center"/>
      <protection hidden="1"/>
    </xf>
    <xf numFmtId="0" fontId="3" fillId="0" borderId="12" xfId="0" applyFont="1" applyBorder="1" applyAlignment="1" applyProtection="1">
      <alignment horizontal="left" vertical="center" wrapText="1"/>
      <protection hidden="1"/>
    </xf>
    <xf numFmtId="0" fontId="3" fillId="0" borderId="13" xfId="0" applyFont="1" applyBorder="1" applyAlignment="1" applyProtection="1">
      <alignment horizontal="left" vertical="center" wrapText="1"/>
      <protection hidden="1"/>
    </xf>
    <xf numFmtId="0" fontId="8" fillId="0" borderId="0" xfId="0" applyFont="1" applyAlignment="1" applyProtection="1">
      <alignment horizontal="left" vertical="center"/>
      <protection hidden="1"/>
    </xf>
    <xf numFmtId="0" fontId="3" fillId="0" borderId="12" xfId="0" applyFont="1" applyBorder="1" applyAlignment="1" applyProtection="1">
      <alignment horizontal="left" vertical="center" shrinkToFit="1"/>
      <protection hidden="1"/>
    </xf>
    <xf numFmtId="0" fontId="3" fillId="0" borderId="14" xfId="0" applyFont="1" applyBorder="1" applyAlignment="1" applyProtection="1">
      <alignment horizontal="left" vertical="center" wrapText="1"/>
      <protection hidden="1"/>
    </xf>
    <xf numFmtId="0" fontId="0" fillId="0" borderId="10" xfId="0" applyFont="1" applyBorder="1" applyAlignment="1" applyProtection="1">
      <alignment horizontal="center" vertical="center"/>
      <protection hidden="1"/>
    </xf>
    <xf numFmtId="0" fontId="1" fillId="0" borderId="0" xfId="0" applyFont="1" applyBorder="1" applyAlignment="1" applyProtection="1">
      <alignment horizontal="center" vertical="center"/>
      <protection hidden="1"/>
    </xf>
    <xf numFmtId="0" fontId="1" fillId="0" borderId="0" xfId="0" applyFont="1" applyFill="1" applyAlignment="1" applyProtection="1">
      <alignment horizontal="center" vertical="center"/>
      <protection hidden="1"/>
    </xf>
    <xf numFmtId="0" fontId="17" fillId="0" borderId="10" xfId="0" applyFont="1" applyFill="1" applyBorder="1" applyAlignment="1" applyProtection="1">
      <alignment horizontal="center" vertical="center"/>
      <protection hidden="1"/>
    </xf>
    <xf numFmtId="0" fontId="1" fillId="0" borderId="0" xfId="0" applyFont="1" applyAlignment="1" applyProtection="1">
      <alignment horizontal="left" vertical="top" wrapText="1" indent="1"/>
      <protection hidden="1"/>
    </xf>
    <xf numFmtId="0" fontId="7" fillId="0" borderId="0" xfId="0" applyFont="1" applyAlignment="1" applyProtection="1">
      <alignment horizontal="center" vertical="center"/>
      <protection hidden="1"/>
    </xf>
    <xf numFmtId="183" fontId="7" fillId="0" borderId="10" xfId="0" applyNumberFormat="1" applyFont="1" applyBorder="1" applyAlignment="1" applyProtection="1">
      <alignment horizontal="center" vertical="center"/>
      <protection hidden="1"/>
    </xf>
    <xf numFmtId="0" fontId="7" fillId="0" borderId="10" xfId="0" applyFont="1" applyBorder="1" applyAlignment="1" applyProtection="1">
      <alignment horizontal="left" vertical="center"/>
      <protection hidden="1"/>
    </xf>
    <xf numFmtId="0" fontId="7" fillId="0" borderId="10" xfId="0" applyFont="1" applyBorder="1" applyAlignment="1" applyProtection="1">
      <alignment horizontal="center" vertical="center"/>
      <protection hidden="1"/>
    </xf>
    <xf numFmtId="0" fontId="22" fillId="33" borderId="10" xfId="0" applyFont="1" applyFill="1" applyBorder="1" applyAlignment="1" applyProtection="1">
      <alignment horizontal="center" vertical="center"/>
      <protection hidden="1"/>
    </xf>
    <xf numFmtId="0" fontId="22" fillId="0" borderId="10" xfId="0" applyFont="1" applyBorder="1" applyAlignment="1" applyProtection="1">
      <alignment horizontal="center" vertical="center"/>
      <protection hidden="1"/>
    </xf>
    <xf numFmtId="9" fontId="7" fillId="0" borderId="10" xfId="0" applyNumberFormat="1" applyFont="1" applyBorder="1" applyAlignment="1" applyProtection="1">
      <alignment horizontal="center" vertical="center"/>
      <protection hidden="1"/>
    </xf>
    <xf numFmtId="0" fontId="22" fillId="0" borderId="11" xfId="0" applyFont="1" applyBorder="1" applyAlignment="1" applyProtection="1">
      <alignment horizontal="center" vertical="center"/>
      <protection hidden="1"/>
    </xf>
    <xf numFmtId="0" fontId="16" fillId="0" borderId="0" xfId="0" applyFont="1" applyFill="1" applyAlignment="1" applyProtection="1">
      <alignment horizontal="left" vertical="center"/>
      <protection hidden="1"/>
    </xf>
    <xf numFmtId="0" fontId="7" fillId="0" borderId="0" xfId="0" applyFont="1" applyBorder="1" applyAlignment="1" applyProtection="1">
      <alignment horizontal="center" vertical="center"/>
      <protection hidden="1"/>
    </xf>
    <xf numFmtId="0" fontId="7" fillId="0" borderId="11" xfId="0" applyFont="1" applyBorder="1" applyAlignment="1" applyProtection="1">
      <alignment horizontal="center" vertical="center"/>
      <protection hidden="1"/>
    </xf>
    <xf numFmtId="0" fontId="22" fillId="33" borderId="15" xfId="0" applyFont="1" applyFill="1" applyBorder="1" applyAlignment="1" applyProtection="1">
      <alignment horizontal="center" vertical="center"/>
      <protection hidden="1"/>
    </xf>
    <xf numFmtId="0" fontId="7" fillId="0" borderId="0" xfId="0" applyFont="1" applyFill="1" applyBorder="1" applyAlignment="1" applyProtection="1">
      <alignment horizontal="left" vertical="center"/>
      <protection hidden="1"/>
    </xf>
    <xf numFmtId="0" fontId="22" fillId="34" borderId="10" xfId="0" applyFont="1" applyFill="1" applyBorder="1" applyAlignment="1" applyProtection="1">
      <alignment horizontal="center" vertical="center"/>
      <protection hidden="1"/>
    </xf>
    <xf numFmtId="0" fontId="7" fillId="34" borderId="10" xfId="0" applyFont="1" applyFill="1" applyBorder="1" applyAlignment="1" applyProtection="1">
      <alignment horizontal="center" vertical="center" wrapText="1"/>
      <protection hidden="1"/>
    </xf>
    <xf numFmtId="0" fontId="7" fillId="34" borderId="10" xfId="0" applyFont="1" applyFill="1" applyBorder="1" applyAlignment="1" applyProtection="1">
      <alignment horizontal="center" vertical="center"/>
      <protection hidden="1"/>
    </xf>
    <xf numFmtId="0" fontId="7" fillId="35" borderId="10" xfId="0" applyFont="1" applyFill="1" applyBorder="1" applyAlignment="1" applyProtection="1">
      <alignment horizontal="center" vertical="center"/>
      <protection hidden="1"/>
    </xf>
    <xf numFmtId="0" fontId="7" fillId="35" borderId="10" xfId="0" applyFont="1" applyFill="1" applyBorder="1" applyAlignment="1" applyProtection="1">
      <alignment horizontal="center" vertical="center" wrapText="1"/>
      <protection hidden="1"/>
    </xf>
    <xf numFmtId="0" fontId="7" fillId="36" borderId="10" xfId="0" applyFont="1" applyFill="1" applyBorder="1" applyAlignment="1" applyProtection="1">
      <alignment horizontal="center" vertical="center"/>
      <protection hidden="1"/>
    </xf>
    <xf numFmtId="0" fontId="7" fillId="36" borderId="10" xfId="0" applyFont="1" applyFill="1" applyBorder="1" applyAlignment="1" applyProtection="1">
      <alignment horizontal="center" vertical="center" wrapText="1"/>
      <protection hidden="1"/>
    </xf>
    <xf numFmtId="0" fontId="7" fillId="37" borderId="10" xfId="0" applyFont="1" applyFill="1" applyBorder="1" applyAlignment="1" applyProtection="1">
      <alignment horizontal="center" vertical="center"/>
      <protection hidden="1"/>
    </xf>
    <xf numFmtId="0" fontId="7" fillId="37" borderId="10" xfId="0" applyFont="1" applyFill="1" applyBorder="1" applyAlignment="1" applyProtection="1">
      <alignment horizontal="center" vertical="center" wrapText="1"/>
      <protection hidden="1"/>
    </xf>
    <xf numFmtId="0" fontId="7" fillId="38" borderId="10" xfId="0" applyFont="1" applyFill="1" applyBorder="1" applyAlignment="1" applyProtection="1">
      <alignment horizontal="center" vertical="center"/>
      <protection hidden="1"/>
    </xf>
    <xf numFmtId="0" fontId="7" fillId="38" borderId="10" xfId="0" applyFont="1" applyFill="1" applyBorder="1" applyAlignment="1" applyProtection="1">
      <alignment horizontal="center" vertical="center" wrapText="1"/>
      <protection hidden="1"/>
    </xf>
    <xf numFmtId="0" fontId="7" fillId="39" borderId="10" xfId="0" applyFont="1" applyFill="1" applyBorder="1" applyAlignment="1" applyProtection="1">
      <alignment horizontal="center" vertical="center"/>
      <protection hidden="1"/>
    </xf>
    <xf numFmtId="0" fontId="7" fillId="40" borderId="10" xfId="0" applyFont="1" applyFill="1" applyBorder="1" applyAlignment="1" applyProtection="1">
      <alignment horizontal="center" vertical="center"/>
      <protection hidden="1"/>
    </xf>
    <xf numFmtId="0" fontId="7" fillId="40" borderId="10" xfId="0" applyFont="1" applyFill="1" applyBorder="1" applyAlignment="1" applyProtection="1">
      <alignment horizontal="center" vertical="center" wrapText="1"/>
      <protection hidden="1"/>
    </xf>
    <xf numFmtId="0" fontId="28" fillId="0" borderId="10" xfId="0" applyFont="1" applyBorder="1" applyAlignment="1" applyProtection="1">
      <alignment horizontal="center" vertical="center"/>
      <protection hidden="1"/>
    </xf>
    <xf numFmtId="0" fontId="28" fillId="0" borderId="0" xfId="0" applyFont="1" applyBorder="1" applyAlignment="1" applyProtection="1">
      <alignment horizontal="center" vertical="center"/>
      <protection hidden="1"/>
    </xf>
    <xf numFmtId="0" fontId="28" fillId="0" borderId="0" xfId="0" applyFont="1" applyAlignment="1" applyProtection="1">
      <alignment horizontal="center" vertical="center"/>
      <protection hidden="1"/>
    </xf>
    <xf numFmtId="0" fontId="0" fillId="0" borderId="0" xfId="0" applyFont="1" applyAlignment="1">
      <alignment horizontal="center" vertical="center"/>
    </xf>
    <xf numFmtId="0" fontId="32" fillId="0" borderId="0" xfId="0" applyFont="1" applyAlignment="1" applyProtection="1">
      <alignment horizontal="center"/>
      <protection hidden="1"/>
    </xf>
    <xf numFmtId="0" fontId="33" fillId="0" borderId="0" xfId="0" applyFont="1" applyAlignment="1" applyProtection="1">
      <alignment horizontal="center" vertical="center"/>
      <protection hidden="1"/>
    </xf>
    <xf numFmtId="0" fontId="0" fillId="0" borderId="10" xfId="0" applyBorder="1" applyAlignment="1">
      <alignment horizontal="center" vertical="center"/>
    </xf>
    <xf numFmtId="176" fontId="31" fillId="0" borderId="10" xfId="0" applyNumberFormat="1" applyFont="1" applyFill="1" applyBorder="1" applyAlignment="1" applyProtection="1">
      <alignment horizontal="center" vertical="center" wrapText="1"/>
      <protection hidden="1"/>
    </xf>
    <xf numFmtId="0" fontId="31" fillId="0" borderId="0" xfId="0" applyFont="1" applyFill="1" applyAlignment="1" applyProtection="1">
      <alignment horizontal="center" vertical="center"/>
      <protection hidden="1"/>
    </xf>
    <xf numFmtId="0" fontId="17" fillId="0" borderId="0" xfId="0" applyFont="1" applyFill="1" applyBorder="1" applyAlignment="1" applyProtection="1">
      <alignment horizontal="right" vertical="center" indent="1"/>
      <protection hidden="1"/>
    </xf>
    <xf numFmtId="0" fontId="0" fillId="0" borderId="0" xfId="0" applyAlignment="1" applyProtection="1">
      <alignment/>
      <protection hidden="1"/>
    </xf>
    <xf numFmtId="0" fontId="18" fillId="0" borderId="0" xfId="0" applyFont="1" applyAlignment="1" applyProtection="1">
      <alignment horizontal="center" vertical="center"/>
      <protection hidden="1"/>
    </xf>
    <xf numFmtId="0" fontId="20" fillId="0" borderId="0" xfId="0" applyFont="1" applyAlignment="1" applyProtection="1">
      <alignment horizontal="justify"/>
      <protection hidden="1"/>
    </xf>
    <xf numFmtId="0" fontId="0" fillId="0" borderId="0" xfId="0" applyBorder="1" applyAlignment="1" applyProtection="1">
      <alignment/>
      <protection hidden="1"/>
    </xf>
    <xf numFmtId="0" fontId="3" fillId="0" borderId="15" xfId="0" applyFont="1" applyBorder="1" applyAlignment="1" applyProtection="1">
      <alignment horizontal="left" vertical="center" wrapText="1"/>
      <protection hidden="1"/>
    </xf>
    <xf numFmtId="0" fontId="3" fillId="0" borderId="16" xfId="0" applyFont="1" applyBorder="1" applyAlignment="1" applyProtection="1">
      <alignment horizontal="left" vertical="center" wrapText="1"/>
      <protection hidden="1"/>
    </xf>
    <xf numFmtId="0" fontId="3" fillId="0" borderId="12" xfId="0" applyFont="1" applyFill="1" applyBorder="1" applyAlignment="1" applyProtection="1">
      <alignment horizontal="left" vertical="center" wrapText="1"/>
      <protection hidden="1"/>
    </xf>
    <xf numFmtId="179" fontId="34" fillId="0" borderId="0" xfId="0" applyNumberFormat="1" applyFont="1" applyBorder="1" applyAlignment="1" applyProtection="1">
      <alignment horizontal="left" vertical="center" indent="1"/>
      <protection hidden="1"/>
    </xf>
    <xf numFmtId="179" fontId="0" fillId="0" borderId="0" xfId="0" applyNumberFormat="1" applyAlignment="1">
      <alignment/>
    </xf>
    <xf numFmtId="0" fontId="29" fillId="41" borderId="0" xfId="0" applyFont="1" applyFill="1" applyBorder="1" applyAlignment="1" applyProtection="1">
      <alignment horizontal="center" vertical="center"/>
      <protection hidden="1"/>
    </xf>
    <xf numFmtId="0" fontId="28" fillId="41" borderId="0" xfId="0" applyFont="1" applyFill="1" applyBorder="1" applyAlignment="1" applyProtection="1">
      <alignment horizontal="center" vertical="center"/>
      <protection hidden="1"/>
    </xf>
    <xf numFmtId="0" fontId="0" fillId="0" borderId="0" xfId="0" applyFill="1" applyBorder="1" applyAlignment="1">
      <alignment vertical="top" textRotation="255" indent="1"/>
    </xf>
    <xf numFmtId="176" fontId="25" fillId="0" borderId="10" xfId="0" applyNumberFormat="1" applyFont="1" applyBorder="1" applyAlignment="1" applyProtection="1">
      <alignment horizontal="center" vertical="center"/>
      <protection hidden="1"/>
    </xf>
    <xf numFmtId="0" fontId="7" fillId="0" borderId="10" xfId="0" applyFont="1" applyBorder="1" applyAlignment="1" applyProtection="1">
      <alignment vertical="center"/>
      <protection hidden="1"/>
    </xf>
    <xf numFmtId="0" fontId="42" fillId="0" borderId="0" xfId="0" applyFont="1" applyAlignment="1">
      <alignment horizontal="left" vertical="center"/>
    </xf>
    <xf numFmtId="176" fontId="31" fillId="0" borderId="16" xfId="0" applyNumberFormat="1" applyFont="1" applyFill="1" applyBorder="1" applyAlignment="1" applyProtection="1">
      <alignment horizontal="center" vertical="center" wrapText="1"/>
      <protection hidden="1"/>
    </xf>
    <xf numFmtId="183" fontId="7" fillId="0" borderId="16" xfId="0" applyNumberFormat="1" applyFont="1" applyBorder="1" applyAlignment="1" applyProtection="1">
      <alignment horizontal="center" vertical="center"/>
      <protection hidden="1"/>
    </xf>
    <xf numFmtId="0" fontId="22" fillId="0" borderId="0" xfId="0" applyFont="1" applyFill="1" applyBorder="1" applyAlignment="1" applyProtection="1">
      <alignment horizontal="left" vertical="center"/>
      <protection hidden="1"/>
    </xf>
    <xf numFmtId="0" fontId="16" fillId="0" borderId="0" xfId="0" applyFont="1" applyFill="1" applyBorder="1" applyAlignment="1" applyProtection="1">
      <alignment horizontal="center" vertical="center"/>
      <protection hidden="1"/>
    </xf>
    <xf numFmtId="183" fontId="7" fillId="0" borderId="0" xfId="0" applyNumberFormat="1" applyFont="1" applyBorder="1" applyAlignment="1" applyProtection="1">
      <alignment horizontal="center" vertical="center"/>
      <protection hidden="1"/>
    </xf>
    <xf numFmtId="0" fontId="28" fillId="0" borderId="16" xfId="0" applyFont="1" applyFill="1" applyBorder="1" applyAlignment="1" applyProtection="1">
      <alignment horizontal="center" vertical="center"/>
      <protection hidden="1"/>
    </xf>
    <xf numFmtId="0" fontId="28" fillId="0" borderId="10" xfId="0" applyFont="1" applyFill="1" applyBorder="1" applyAlignment="1" applyProtection="1">
      <alignment horizontal="center" vertical="center"/>
      <protection hidden="1"/>
    </xf>
    <xf numFmtId="0" fontId="7" fillId="0" borderId="0" xfId="0" applyFont="1" applyFill="1" applyAlignment="1" applyProtection="1">
      <alignment horizontal="left" vertical="center"/>
      <protection hidden="1"/>
    </xf>
    <xf numFmtId="0" fontId="22" fillId="0" borderId="0" xfId="0" applyFont="1" applyBorder="1" applyAlignment="1" applyProtection="1">
      <alignment horizontal="center" vertical="center"/>
      <protection hidden="1"/>
    </xf>
    <xf numFmtId="176" fontId="26" fillId="0" borderId="0" xfId="0" applyNumberFormat="1" applyFont="1" applyFill="1" applyBorder="1" applyAlignment="1" applyProtection="1">
      <alignment horizontal="center" vertical="center" wrapText="1"/>
      <protection hidden="1"/>
    </xf>
    <xf numFmtId="0" fontId="16" fillId="0" borderId="0" xfId="0" applyFont="1" applyFill="1" applyBorder="1" applyAlignment="1" applyProtection="1">
      <alignment horizontal="left" vertical="center"/>
      <protection hidden="1"/>
    </xf>
    <xf numFmtId="0" fontId="7" fillId="0" borderId="0" xfId="0" applyFont="1" applyAlignment="1">
      <alignment/>
    </xf>
    <xf numFmtId="0" fontId="7" fillId="42" borderId="0" xfId="0" applyFont="1" applyFill="1" applyAlignment="1">
      <alignment horizontal="center" vertical="center"/>
    </xf>
    <xf numFmtId="183" fontId="7" fillId="42" borderId="10" xfId="0" applyNumberFormat="1" applyFont="1" applyFill="1" applyBorder="1" applyAlignment="1">
      <alignment vertical="center"/>
    </xf>
    <xf numFmtId="182" fontId="7" fillId="42" borderId="10" xfId="0" applyNumberFormat="1" applyFont="1" applyFill="1" applyBorder="1" applyAlignment="1">
      <alignment vertical="center"/>
    </xf>
    <xf numFmtId="0" fontId="0" fillId="42" borderId="0" xfId="0" applyFill="1" applyAlignment="1" applyProtection="1">
      <alignment horizontal="center" vertical="center"/>
      <protection locked="0"/>
    </xf>
    <xf numFmtId="0" fontId="0" fillId="42" borderId="10" xfId="0" applyFill="1" applyBorder="1" applyAlignment="1" applyProtection="1">
      <alignment horizontal="center" vertical="center"/>
      <protection locked="0"/>
    </xf>
    <xf numFmtId="187" fontId="25" fillId="0" borderId="10" xfId="0" applyNumberFormat="1" applyFont="1" applyBorder="1" applyAlignment="1" applyProtection="1">
      <alignment horizontal="center" vertical="center"/>
      <protection hidden="1"/>
    </xf>
    <xf numFmtId="0" fontId="7" fillId="42" borderId="11" xfId="0" applyFont="1" applyFill="1" applyBorder="1" applyAlignment="1">
      <alignment vertical="center"/>
    </xf>
    <xf numFmtId="179" fontId="7" fillId="42" borderId="0" xfId="0" applyNumberFormat="1" applyFont="1" applyFill="1" applyBorder="1" applyAlignment="1" applyProtection="1">
      <alignment horizontal="center" vertical="center" wrapText="1"/>
      <protection hidden="1" locked="0"/>
    </xf>
    <xf numFmtId="0" fontId="0" fillId="0" borderId="10" xfId="0" applyBorder="1" applyAlignment="1">
      <alignment/>
    </xf>
    <xf numFmtId="9" fontId="7" fillId="42" borderId="0" xfId="0" applyNumberFormat="1" applyFont="1" applyFill="1" applyBorder="1" applyAlignment="1" applyProtection="1">
      <alignment horizontal="center" vertical="center" wrapText="1"/>
      <protection hidden="1" locked="0"/>
    </xf>
    <xf numFmtId="0" fontId="7" fillId="42" borderId="0" xfId="0" applyFont="1" applyFill="1" applyAlignment="1" applyProtection="1">
      <alignment horizontal="center" vertical="center"/>
      <protection locked="0"/>
    </xf>
    <xf numFmtId="0" fontId="8" fillId="0" borderId="0" xfId="0" applyFont="1" applyAlignment="1" applyProtection="1">
      <alignment horizontal="center" vertical="center"/>
      <protection hidden="1"/>
    </xf>
    <xf numFmtId="0" fontId="1" fillId="0" borderId="16" xfId="0" applyFont="1" applyBorder="1" applyAlignment="1" applyProtection="1">
      <alignment horizontal="left" vertical="center"/>
      <protection hidden="1"/>
    </xf>
    <xf numFmtId="0" fontId="5" fillId="33" borderId="10" xfId="0" applyFont="1" applyFill="1" applyBorder="1" applyAlignment="1">
      <alignment horizontal="center" vertical="center"/>
    </xf>
    <xf numFmtId="0" fontId="3" fillId="0" borderId="14" xfId="0" applyFont="1" applyBorder="1" applyAlignment="1" applyProtection="1">
      <alignment horizontal="left" vertical="top" wrapText="1"/>
      <protection hidden="1"/>
    </xf>
    <xf numFmtId="0" fontId="3" fillId="0" borderId="16" xfId="0" applyFont="1" applyBorder="1" applyAlignment="1" applyProtection="1">
      <alignment horizontal="left" vertical="top" wrapText="1"/>
      <protection hidden="1"/>
    </xf>
    <xf numFmtId="0" fontId="1" fillId="0" borderId="14" xfId="0" applyFont="1" applyBorder="1" applyAlignment="1" applyProtection="1">
      <alignment horizontal="left" vertical="top"/>
      <protection hidden="1"/>
    </xf>
    <xf numFmtId="0" fontId="21" fillId="0" borderId="0" xfId="42" applyFont="1" applyAlignment="1" applyProtection="1">
      <alignment horizontal="justify" vertical="top" wrapText="1"/>
      <protection hidden="1"/>
    </xf>
    <xf numFmtId="0" fontId="20" fillId="0" borderId="0" xfId="0" applyFont="1" applyAlignment="1" applyProtection="1">
      <alignment horizontal="justify" vertical="top" wrapText="1"/>
      <protection hidden="1"/>
    </xf>
    <xf numFmtId="0" fontId="19" fillId="0" borderId="0" xfId="0" applyFont="1" applyAlignment="1" applyProtection="1">
      <alignment horizontal="justify" vertical="top" wrapText="1"/>
      <protection hidden="1"/>
    </xf>
    <xf numFmtId="0" fontId="19" fillId="0" borderId="0" xfId="0" applyFont="1" applyAlignment="1">
      <alignment wrapText="1"/>
    </xf>
    <xf numFmtId="0" fontId="45" fillId="0" borderId="0" xfId="42" applyFont="1" applyAlignment="1" applyProtection="1">
      <alignment horizontal="left" vertical="top" wrapText="1"/>
      <protection hidden="1"/>
    </xf>
    <xf numFmtId="0" fontId="45" fillId="0" borderId="0" xfId="42" applyFont="1" applyAlignment="1" applyProtection="1">
      <alignment horizontal="justify" vertical="top" wrapText="1"/>
      <protection hidden="1"/>
    </xf>
    <xf numFmtId="0" fontId="0" fillId="0" borderId="0" xfId="0" applyFont="1" applyFill="1" applyBorder="1" applyAlignment="1" applyProtection="1">
      <alignment horizontal="distributed" vertical="center"/>
      <protection hidden="1"/>
    </xf>
    <xf numFmtId="0" fontId="0" fillId="0" borderId="0" xfId="0" applyFont="1" applyFill="1" applyBorder="1" applyAlignment="1" applyProtection="1">
      <alignment horizontal="left" vertical="center"/>
      <protection hidden="1"/>
    </xf>
    <xf numFmtId="0" fontId="0" fillId="0" borderId="0" xfId="0" applyFont="1" applyFill="1" applyBorder="1" applyAlignment="1" applyProtection="1">
      <alignment horizontal="distributed" vertical="center"/>
      <protection hidden="1"/>
    </xf>
    <xf numFmtId="0" fontId="19" fillId="0" borderId="0" xfId="0" applyFont="1" applyAlignment="1" applyProtection="1">
      <alignment horizontal="justify" vertical="center" wrapText="1"/>
      <protection hidden="1"/>
    </xf>
    <xf numFmtId="0" fontId="50" fillId="0" borderId="10" xfId="33" applyFont="1" applyFill="1" applyBorder="1">
      <alignment/>
      <protection/>
    </xf>
    <xf numFmtId="0" fontId="0" fillId="0" borderId="0" xfId="41">
      <alignment vertical="center"/>
      <protection/>
    </xf>
    <xf numFmtId="0" fontId="50" fillId="0" borderId="10" xfId="41" applyFont="1" applyFill="1" applyBorder="1" applyProtection="1">
      <alignment vertical="center"/>
      <protection hidden="1" locked="0"/>
    </xf>
    <xf numFmtId="0" fontId="40" fillId="0" borderId="0" xfId="33" applyFont="1" applyFill="1" applyBorder="1" applyProtection="1">
      <alignment/>
      <protection hidden="1" locked="0"/>
    </xf>
    <xf numFmtId="0" fontId="48" fillId="0" borderId="0" xfId="41" applyFont="1" applyFill="1" applyBorder="1">
      <alignment vertical="center"/>
      <protection/>
    </xf>
    <xf numFmtId="0" fontId="48" fillId="0" borderId="10" xfId="33" applyFont="1" applyFill="1" applyBorder="1">
      <alignment/>
      <protection/>
    </xf>
    <xf numFmtId="0" fontId="48" fillId="0" borderId="0" xfId="41" applyFont="1" applyFill="1">
      <alignment vertical="center"/>
      <protection/>
    </xf>
    <xf numFmtId="0" fontId="0" fillId="0" borderId="0" xfId="0" applyAlignment="1" applyProtection="1">
      <alignment vertical="center"/>
      <protection hidden="1"/>
    </xf>
    <xf numFmtId="0" fontId="0" fillId="0" borderId="0" xfId="0" applyFill="1" applyBorder="1" applyAlignment="1" applyProtection="1">
      <alignment vertical="center"/>
      <protection hidden="1"/>
    </xf>
    <xf numFmtId="49" fontId="9" fillId="42" borderId="10" xfId="0" applyNumberFormat="1" applyFont="1" applyFill="1" applyBorder="1" applyAlignment="1" applyProtection="1">
      <alignment horizontal="distributed" vertical="distributed" wrapText="1"/>
      <protection hidden="1" locked="0"/>
    </xf>
    <xf numFmtId="49" fontId="51" fillId="0" borderId="10" xfId="0" applyNumberFormat="1" applyFont="1" applyBorder="1" applyAlignment="1" applyProtection="1">
      <alignment horizontal="center" vertical="center" wrapText="1"/>
      <protection hidden="1"/>
    </xf>
    <xf numFmtId="0" fontId="0" fillId="0" borderId="10" xfId="0" applyBorder="1" applyAlignment="1" applyProtection="1">
      <alignment horizontal="center" vertical="center"/>
      <protection hidden="1"/>
    </xf>
    <xf numFmtId="0" fontId="0" fillId="0" borderId="0" xfId="0" applyBorder="1" applyAlignment="1" applyProtection="1">
      <alignment horizontal="center" vertical="center"/>
      <protection hidden="1"/>
    </xf>
    <xf numFmtId="0" fontId="0" fillId="0" borderId="10" xfId="0" applyBorder="1" applyAlignment="1" applyProtection="1">
      <alignment vertical="center"/>
      <protection hidden="1"/>
    </xf>
    <xf numFmtId="49" fontId="9" fillId="0" borderId="10" xfId="0" applyNumberFormat="1" applyFont="1" applyBorder="1" applyAlignment="1" applyProtection="1">
      <alignment horizontal="distributed" vertical="distributed" wrapText="1"/>
      <protection hidden="1"/>
    </xf>
    <xf numFmtId="178" fontId="52" fillId="43" borderId="10" xfId="0" applyNumberFormat="1" applyFont="1" applyFill="1" applyBorder="1" applyAlignment="1" applyProtection="1">
      <alignment horizontal="right" vertical="center" wrapText="1"/>
      <protection hidden="1"/>
    </xf>
    <xf numFmtId="181" fontId="52" fillId="39" borderId="17" xfId="0" applyNumberFormat="1" applyFont="1" applyFill="1" applyBorder="1" applyAlignment="1" applyProtection="1">
      <alignment horizontal="center" vertical="center" wrapText="1"/>
      <protection hidden="1"/>
    </xf>
    <xf numFmtId="181" fontId="52" fillId="39" borderId="18" xfId="0" applyNumberFormat="1" applyFont="1" applyFill="1" applyBorder="1" applyAlignment="1" applyProtection="1">
      <alignment horizontal="center" vertical="center" wrapText="1"/>
      <protection hidden="1"/>
    </xf>
    <xf numFmtId="182" fontId="52" fillId="35" borderId="19" xfId="0" applyNumberFormat="1" applyFont="1" applyFill="1" applyBorder="1" applyAlignment="1" applyProtection="1">
      <alignment horizontal="center" vertical="center" wrapText="1"/>
      <protection hidden="1"/>
    </xf>
    <xf numFmtId="182" fontId="52" fillId="35" borderId="18" xfId="0" applyNumberFormat="1" applyFont="1" applyFill="1" applyBorder="1" applyAlignment="1" applyProtection="1">
      <alignment horizontal="center" vertical="center" wrapText="1"/>
      <protection hidden="1"/>
    </xf>
    <xf numFmtId="181" fontId="0" fillId="35" borderId="10" xfId="0" applyNumberFormat="1" applyFont="1" applyFill="1" applyBorder="1" applyAlignment="1" applyProtection="1">
      <alignment horizontal="center" vertical="center" wrapText="1"/>
      <protection hidden="1"/>
    </xf>
    <xf numFmtId="182" fontId="0" fillId="35" borderId="10" xfId="0" applyNumberFormat="1" applyFont="1" applyFill="1" applyBorder="1" applyAlignment="1" applyProtection="1">
      <alignment horizontal="center" vertical="center" wrapText="1"/>
      <protection hidden="1"/>
    </xf>
    <xf numFmtId="181" fontId="0" fillId="44" borderId="10" xfId="0" applyNumberFormat="1" applyFont="1" applyFill="1" applyBorder="1" applyAlignment="1" applyProtection="1">
      <alignment horizontal="center" vertical="center" wrapText="1"/>
      <protection hidden="1"/>
    </xf>
    <xf numFmtId="182" fontId="0" fillId="45" borderId="10" xfId="0" applyNumberFormat="1" applyFont="1" applyFill="1" applyBorder="1" applyAlignment="1" applyProtection="1">
      <alignment horizontal="center" vertical="center" wrapText="1"/>
      <protection hidden="1"/>
    </xf>
    <xf numFmtId="181" fontId="0" fillId="34" borderId="10" xfId="0" applyNumberFormat="1" applyFont="1" applyFill="1" applyBorder="1" applyAlignment="1" applyProtection="1">
      <alignment horizontal="center" vertical="center" wrapText="1"/>
      <protection hidden="1"/>
    </xf>
    <xf numFmtId="181" fontId="0" fillId="34" borderId="20" xfId="0" applyNumberFormat="1" applyFont="1" applyFill="1" applyBorder="1" applyAlignment="1" applyProtection="1">
      <alignment horizontal="left" vertical="center" wrapText="1" indent="1"/>
      <protection hidden="1"/>
    </xf>
    <xf numFmtId="181" fontId="0" fillId="34" borderId="11" xfId="0" applyNumberFormat="1" applyFill="1" applyBorder="1" applyAlignment="1" applyProtection="1">
      <alignment horizontal="left" vertical="center" wrapText="1"/>
      <protection hidden="1"/>
    </xf>
    <xf numFmtId="181" fontId="0" fillId="34" borderId="11" xfId="0" applyNumberFormat="1" applyFont="1" applyFill="1" applyBorder="1" applyAlignment="1" applyProtection="1">
      <alignment horizontal="left" vertical="center" wrapText="1"/>
      <protection hidden="1"/>
    </xf>
    <xf numFmtId="0" fontId="54" fillId="41" borderId="0" xfId="0" applyFont="1" applyFill="1" applyBorder="1" applyAlignment="1" applyProtection="1">
      <alignment vertical="center"/>
      <protection hidden="1"/>
    </xf>
    <xf numFmtId="0" fontId="54" fillId="0" borderId="0" xfId="0" applyFont="1" applyFill="1" applyBorder="1" applyAlignment="1" applyProtection="1">
      <alignment horizontal="center" vertical="center" wrapText="1"/>
      <protection hidden="1"/>
    </xf>
    <xf numFmtId="49" fontId="55" fillId="0" borderId="10" xfId="0" applyNumberFormat="1" applyFont="1" applyBorder="1" applyAlignment="1" applyProtection="1">
      <alignment horizontal="distributed" vertical="distributed" wrapText="1"/>
      <protection hidden="1"/>
    </xf>
    <xf numFmtId="181" fontId="52" fillId="39" borderId="21" xfId="0" applyNumberFormat="1" applyFont="1" applyFill="1" applyBorder="1" applyAlignment="1" applyProtection="1">
      <alignment horizontal="center" vertical="center" wrapText="1"/>
      <protection hidden="1"/>
    </xf>
    <xf numFmtId="181" fontId="52" fillId="39" borderId="22" xfId="0" applyNumberFormat="1" applyFont="1" applyFill="1" applyBorder="1" applyAlignment="1" applyProtection="1">
      <alignment horizontal="center" vertical="center" wrapText="1"/>
      <protection hidden="1"/>
    </xf>
    <xf numFmtId="182" fontId="52" fillId="35" borderId="23" xfId="0" applyNumberFormat="1" applyFont="1" applyFill="1" applyBorder="1" applyAlignment="1" applyProtection="1">
      <alignment horizontal="center" vertical="center" wrapText="1"/>
      <protection hidden="1"/>
    </xf>
    <xf numFmtId="182" fontId="52" fillId="35" borderId="22" xfId="0" applyNumberFormat="1" applyFont="1" applyFill="1" applyBorder="1" applyAlignment="1" applyProtection="1">
      <alignment horizontal="center" vertical="center" wrapText="1"/>
      <protection hidden="1"/>
    </xf>
    <xf numFmtId="181" fontId="0" fillId="34" borderId="16" xfId="0" applyNumberFormat="1" applyFont="1" applyFill="1" applyBorder="1" applyAlignment="1" applyProtection="1">
      <alignment horizontal="center" vertical="center" wrapText="1"/>
      <protection hidden="1"/>
    </xf>
    <xf numFmtId="0" fontId="54" fillId="0" borderId="0" xfId="0" applyFont="1" applyFill="1" applyBorder="1" applyAlignment="1" applyProtection="1">
      <alignment horizontal="center" vertical="center"/>
      <protection hidden="1"/>
    </xf>
    <xf numFmtId="0" fontId="56" fillId="41" borderId="0" xfId="0" applyFont="1" applyFill="1" applyBorder="1" applyAlignment="1" applyProtection="1">
      <alignment vertical="center"/>
      <protection hidden="1"/>
    </xf>
    <xf numFmtId="0" fontId="1" fillId="41" borderId="0" xfId="0" applyFont="1" applyFill="1" applyBorder="1" applyAlignment="1" applyProtection="1">
      <alignment horizontal="distributed" vertical="center"/>
      <protection hidden="1"/>
    </xf>
    <xf numFmtId="0" fontId="56" fillId="41" borderId="0" xfId="0" applyFont="1" applyFill="1" applyBorder="1" applyAlignment="1" applyProtection="1">
      <alignment horizontal="distributed" vertical="center"/>
      <protection hidden="1"/>
    </xf>
    <xf numFmtId="49" fontId="1" fillId="0" borderId="10" xfId="0" applyNumberFormat="1" applyFont="1" applyBorder="1" applyAlignment="1" applyProtection="1">
      <alignment horizontal="distributed" vertical="distributed" wrapText="1"/>
      <protection hidden="1"/>
    </xf>
    <xf numFmtId="181" fontId="28" fillId="0" borderId="24" xfId="0" applyNumberFormat="1" applyFont="1" applyBorder="1" applyAlignment="1" applyProtection="1">
      <alignment horizontal="center" vertical="center"/>
      <protection hidden="1"/>
    </xf>
    <xf numFmtId="181" fontId="28" fillId="0" borderId="25" xfId="0" applyNumberFormat="1" applyFont="1" applyBorder="1" applyAlignment="1" applyProtection="1">
      <alignment horizontal="center" vertical="center"/>
      <protection hidden="1"/>
    </xf>
    <xf numFmtId="181" fontId="28" fillId="0" borderId="26" xfId="0" applyNumberFormat="1" applyFont="1" applyBorder="1" applyAlignment="1" applyProtection="1">
      <alignment horizontal="center" vertical="center"/>
      <protection hidden="1"/>
    </xf>
    <xf numFmtId="181" fontId="28" fillId="0" borderId="27" xfId="0" applyNumberFormat="1" applyFont="1" applyBorder="1" applyAlignment="1" applyProtection="1">
      <alignment horizontal="center" vertical="center"/>
      <protection hidden="1"/>
    </xf>
    <xf numFmtId="182" fontId="28" fillId="0" borderId="24" xfId="0" applyNumberFormat="1" applyFont="1" applyBorder="1" applyAlignment="1" applyProtection="1">
      <alignment horizontal="center" vertical="center"/>
      <protection hidden="1"/>
    </xf>
    <xf numFmtId="182" fontId="28" fillId="0" borderId="26" xfId="0" applyNumberFormat="1" applyFont="1" applyBorder="1" applyAlignment="1" applyProtection="1">
      <alignment horizontal="center" vertical="center"/>
      <protection hidden="1"/>
    </xf>
    <xf numFmtId="181" fontId="28" fillId="0" borderId="0" xfId="0" applyNumberFormat="1" applyFont="1" applyFill="1" applyBorder="1" applyAlignment="1" applyProtection="1">
      <alignment horizontal="center" vertical="center"/>
      <protection hidden="1"/>
    </xf>
    <xf numFmtId="0" fontId="0" fillId="0" borderId="0" xfId="0" applyBorder="1" applyAlignment="1" applyProtection="1">
      <alignment vertical="center"/>
      <protection hidden="1"/>
    </xf>
    <xf numFmtId="0" fontId="1" fillId="0" borderId="0" xfId="0" applyFont="1" applyBorder="1" applyAlignment="1" applyProtection="1">
      <alignment horizontal="distributed" vertical="center"/>
      <protection hidden="1"/>
    </xf>
    <xf numFmtId="0" fontId="0" fillId="0" borderId="0" xfId="0" applyBorder="1" applyAlignment="1" applyProtection="1">
      <alignment horizontal="distributed" vertical="center"/>
      <protection hidden="1"/>
    </xf>
    <xf numFmtId="181" fontId="57" fillId="0" borderId="28" xfId="0" applyNumberFormat="1" applyFont="1" applyBorder="1" applyAlignment="1" applyProtection="1">
      <alignment vertical="center"/>
      <protection hidden="1"/>
    </xf>
    <xf numFmtId="0" fontId="54" fillId="41" borderId="0" xfId="0" applyFont="1" applyFill="1" applyBorder="1" applyAlignment="1" applyProtection="1">
      <alignment horizontal="distributed" vertical="center"/>
      <protection hidden="1"/>
    </xf>
    <xf numFmtId="178" fontId="52" fillId="45" borderId="10" xfId="0" applyNumberFormat="1" applyFont="1" applyFill="1" applyBorder="1" applyAlignment="1" applyProtection="1">
      <alignment horizontal="right" vertical="center" wrapText="1"/>
      <protection hidden="1"/>
    </xf>
    <xf numFmtId="178" fontId="52" fillId="43" borderId="10" xfId="34" applyNumberFormat="1" applyFont="1" applyFill="1" applyBorder="1" applyAlignment="1" applyProtection="1">
      <alignment horizontal="right" vertical="center" wrapText="1"/>
      <protection hidden="1"/>
    </xf>
    <xf numFmtId="181" fontId="28" fillId="0" borderId="29" xfId="0" applyNumberFormat="1" applyFont="1" applyBorder="1" applyAlignment="1" applyProtection="1">
      <alignment horizontal="right" vertical="center"/>
      <protection hidden="1"/>
    </xf>
    <xf numFmtId="181" fontId="28" fillId="0" borderId="28" xfId="0" applyNumberFormat="1" applyFont="1" applyBorder="1" applyAlignment="1" applyProtection="1">
      <alignment horizontal="left" vertical="center"/>
      <protection hidden="1"/>
    </xf>
    <xf numFmtId="181" fontId="28" fillId="0" borderId="30" xfId="0" applyNumberFormat="1" applyFont="1" applyBorder="1" applyAlignment="1" applyProtection="1">
      <alignment horizontal="right" vertical="center"/>
      <protection hidden="1"/>
    </xf>
    <xf numFmtId="181" fontId="28" fillId="0" borderId="31" xfId="0" applyNumberFormat="1" applyFont="1" applyBorder="1" applyAlignment="1" applyProtection="1">
      <alignment horizontal="left" vertical="center"/>
      <protection hidden="1"/>
    </xf>
    <xf numFmtId="181" fontId="28" fillId="0" borderId="32" xfId="0" applyNumberFormat="1" applyFont="1" applyBorder="1" applyAlignment="1" applyProtection="1">
      <alignment horizontal="center" vertical="center"/>
      <protection hidden="1"/>
    </xf>
    <xf numFmtId="181" fontId="28" fillId="0" borderId="29" xfId="0" applyNumberFormat="1" applyFont="1" applyBorder="1" applyAlignment="1" applyProtection="1">
      <alignment horizontal="center" vertical="center"/>
      <protection hidden="1"/>
    </xf>
    <xf numFmtId="181" fontId="28" fillId="0" borderId="33" xfId="0" applyNumberFormat="1" applyFont="1" applyBorder="1" applyAlignment="1" applyProtection="1">
      <alignment horizontal="left" vertical="center"/>
      <protection hidden="1"/>
    </xf>
    <xf numFmtId="181" fontId="28" fillId="0" borderId="28" xfId="0" applyNumberFormat="1" applyFont="1" applyBorder="1" applyAlignment="1" applyProtection="1">
      <alignment horizontal="center" vertical="center"/>
      <protection hidden="1"/>
    </xf>
    <xf numFmtId="0" fontId="0" fillId="0" borderId="10" xfId="0" applyFill="1" applyBorder="1" applyAlignment="1" applyProtection="1">
      <alignment horizontal="center" vertical="center"/>
      <protection hidden="1"/>
    </xf>
    <xf numFmtId="0" fontId="36" fillId="0" borderId="0" xfId="0" applyFont="1" applyFill="1" applyBorder="1" applyAlignment="1" applyProtection="1">
      <alignment horizontal="center" vertical="center" wrapText="1"/>
      <protection hidden="1"/>
    </xf>
    <xf numFmtId="181" fontId="62" fillId="0" borderId="0" xfId="0" applyNumberFormat="1" applyFont="1" applyFill="1" applyBorder="1" applyAlignment="1" applyProtection="1">
      <alignment horizontal="center" vertical="center"/>
      <protection hidden="1"/>
    </xf>
    <xf numFmtId="182" fontId="62" fillId="0" borderId="0" xfId="0" applyNumberFormat="1" applyFont="1" applyFill="1" applyBorder="1" applyAlignment="1" applyProtection="1">
      <alignment horizontal="center" vertical="center"/>
      <protection hidden="1"/>
    </xf>
    <xf numFmtId="178" fontId="52" fillId="42" borderId="10" xfId="0" applyNumberFormat="1" applyFont="1" applyFill="1" applyBorder="1" applyAlignment="1" applyProtection="1">
      <alignment horizontal="right" vertical="center" wrapText="1"/>
      <protection hidden="1"/>
    </xf>
    <xf numFmtId="0" fontId="0" fillId="42" borderId="10" xfId="0" applyFill="1" applyBorder="1" applyAlignment="1" applyProtection="1">
      <alignment horizontal="center" vertical="center"/>
      <protection hidden="1"/>
    </xf>
    <xf numFmtId="182" fontId="0" fillId="34" borderId="10" xfId="0" applyNumberFormat="1" applyFont="1" applyFill="1" applyBorder="1" applyAlignment="1" applyProtection="1">
      <alignment horizontal="center" vertical="center" wrapText="1"/>
      <protection hidden="1"/>
    </xf>
    <xf numFmtId="49" fontId="55" fillId="0" borderId="10" xfId="0" applyNumberFormat="1" applyFont="1" applyFill="1" applyBorder="1" applyAlignment="1" applyProtection="1">
      <alignment horizontal="distributed" vertical="distributed" wrapText="1"/>
      <protection hidden="1"/>
    </xf>
    <xf numFmtId="49" fontId="1" fillId="0" borderId="10" xfId="0" applyNumberFormat="1" applyFont="1" applyFill="1" applyBorder="1" applyAlignment="1" applyProtection="1">
      <alignment horizontal="distributed" vertical="distributed" wrapText="1"/>
      <protection hidden="1"/>
    </xf>
    <xf numFmtId="0" fontId="63" fillId="0" borderId="10" xfId="0" applyFont="1" applyBorder="1" applyAlignment="1" applyProtection="1">
      <alignment horizontal="distributed" vertical="distributed" wrapText="1"/>
      <protection hidden="1"/>
    </xf>
    <xf numFmtId="181" fontId="52" fillId="39" borderId="34" xfId="0" applyNumberFormat="1" applyFont="1" applyFill="1" applyBorder="1" applyAlignment="1" applyProtection="1">
      <alignment horizontal="center" vertical="center" wrapText="1"/>
      <protection hidden="1"/>
    </xf>
    <xf numFmtId="181" fontId="52" fillId="39" borderId="35" xfId="0" applyNumberFormat="1" applyFont="1" applyFill="1" applyBorder="1" applyAlignment="1" applyProtection="1">
      <alignment horizontal="center" vertical="center" wrapText="1"/>
      <protection hidden="1"/>
    </xf>
    <xf numFmtId="182" fontId="52" fillId="35" borderId="36" xfId="0" applyNumberFormat="1" applyFont="1" applyFill="1" applyBorder="1" applyAlignment="1" applyProtection="1">
      <alignment horizontal="center" vertical="center" wrapText="1"/>
      <protection hidden="1"/>
    </xf>
    <xf numFmtId="182" fontId="52" fillId="35" borderId="35" xfId="0" applyNumberFormat="1" applyFont="1" applyFill="1" applyBorder="1" applyAlignment="1" applyProtection="1">
      <alignment horizontal="center" vertical="center" wrapText="1"/>
      <protection hidden="1"/>
    </xf>
    <xf numFmtId="0" fontId="0" fillId="33" borderId="10" xfId="0" applyFill="1" applyBorder="1" applyAlignment="1">
      <alignment horizontal="center" vertical="center"/>
    </xf>
    <xf numFmtId="181" fontId="64" fillId="0" borderId="28" xfId="0" applyNumberFormat="1" applyFont="1" applyBorder="1" applyAlignment="1" applyProtection="1">
      <alignment vertical="center"/>
      <protection hidden="1"/>
    </xf>
    <xf numFmtId="0" fontId="65" fillId="0" borderId="0" xfId="42" applyFont="1" applyAlignment="1" applyProtection="1">
      <alignment horizontal="center" vertical="center" wrapText="1"/>
      <protection hidden="1"/>
    </xf>
    <xf numFmtId="49" fontId="39" fillId="0" borderId="0" xfId="0" applyNumberFormat="1" applyFont="1" applyFill="1" applyBorder="1" applyAlignment="1" applyProtection="1">
      <alignment horizontal="left" vertical="center" wrapText="1"/>
      <protection hidden="1"/>
    </xf>
    <xf numFmtId="0" fontId="7" fillId="45" borderId="37" xfId="0" applyFont="1" applyFill="1" applyBorder="1" applyAlignment="1" applyProtection="1">
      <alignment horizontal="left" vertical="center"/>
      <protection hidden="1"/>
    </xf>
    <xf numFmtId="179" fontId="7" fillId="0" borderId="0" xfId="0" applyNumberFormat="1" applyFont="1" applyAlignment="1">
      <alignment/>
    </xf>
    <xf numFmtId="49" fontId="1" fillId="45" borderId="37" xfId="0" applyNumberFormat="1" applyFont="1" applyFill="1" applyBorder="1" applyAlignment="1" applyProtection="1">
      <alignment horizontal="left" vertical="center"/>
      <protection hidden="1"/>
    </xf>
    <xf numFmtId="49" fontId="1" fillId="45" borderId="38" xfId="0" applyNumberFormat="1" applyFont="1" applyFill="1" applyBorder="1" applyAlignment="1" applyProtection="1">
      <alignment horizontal="left" vertical="center"/>
      <protection hidden="1"/>
    </xf>
    <xf numFmtId="0" fontId="7" fillId="45" borderId="37" xfId="0" applyFont="1" applyFill="1" applyBorder="1" applyAlignment="1">
      <alignment horizontal="left" vertical="center"/>
    </xf>
    <xf numFmtId="0" fontId="1" fillId="45" borderId="38" xfId="0" applyFont="1" applyFill="1" applyBorder="1" applyAlignment="1" applyProtection="1">
      <alignment horizontal="left" vertical="center" wrapText="1"/>
      <protection hidden="1"/>
    </xf>
    <xf numFmtId="179" fontId="16" fillId="45" borderId="39" xfId="0" applyNumberFormat="1" applyFont="1" applyFill="1" applyBorder="1" applyAlignment="1" applyProtection="1">
      <alignment horizontal="center" vertical="center" wrapText="1"/>
      <protection hidden="1"/>
    </xf>
    <xf numFmtId="0" fontId="7" fillId="45" borderId="37" xfId="0" applyFont="1" applyFill="1" applyBorder="1" applyAlignment="1">
      <alignment vertical="center"/>
    </xf>
    <xf numFmtId="0" fontId="7" fillId="45" borderId="40" xfId="0" applyFont="1" applyFill="1" applyBorder="1" applyAlignment="1" applyProtection="1">
      <alignment horizontal="left" vertical="center"/>
      <protection hidden="1"/>
    </xf>
    <xf numFmtId="0" fontId="7" fillId="45" borderId="37" xfId="0" applyFont="1" applyFill="1" applyBorder="1" applyAlignment="1" applyProtection="1">
      <alignment horizontal="right" vertical="center"/>
      <protection hidden="1"/>
    </xf>
    <xf numFmtId="49" fontId="1" fillId="45" borderId="41" xfId="0" applyNumberFormat="1" applyFont="1" applyFill="1" applyBorder="1" applyAlignment="1" applyProtection="1">
      <alignment horizontal="left" vertical="center"/>
      <protection hidden="1"/>
    </xf>
    <xf numFmtId="0" fontId="67" fillId="45" borderId="42" xfId="0" applyFont="1" applyFill="1" applyBorder="1" applyAlignment="1" applyProtection="1">
      <alignment horizontal="center" vertical="center"/>
      <protection hidden="1"/>
    </xf>
    <xf numFmtId="0" fontId="67" fillId="45" borderId="43" xfId="0" applyFont="1" applyFill="1" applyBorder="1" applyAlignment="1" applyProtection="1">
      <alignment horizontal="center" vertical="center"/>
      <protection hidden="1"/>
    </xf>
    <xf numFmtId="202" fontId="70" fillId="45" borderId="44" xfId="0" applyNumberFormat="1" applyFont="1" applyFill="1" applyBorder="1" applyAlignment="1" applyProtection="1">
      <alignment horizontal="right" vertical="center" indent="1"/>
      <protection hidden="1"/>
    </xf>
    <xf numFmtId="179" fontId="70" fillId="45" borderId="44" xfId="0" applyNumberFormat="1" applyFont="1" applyFill="1" applyBorder="1" applyAlignment="1" applyProtection="1">
      <alignment horizontal="right" vertical="center" indent="1"/>
      <protection hidden="1"/>
    </xf>
    <xf numFmtId="9" fontId="16" fillId="45" borderId="39" xfId="0" applyNumberFormat="1" applyFont="1" applyFill="1" applyBorder="1" applyAlignment="1" applyProtection="1">
      <alignment horizontal="center" vertical="center" wrapText="1"/>
      <protection hidden="1"/>
    </xf>
    <xf numFmtId="9" fontId="41" fillId="45" borderId="45" xfId="0" applyNumberFormat="1" applyFont="1" applyFill="1" applyBorder="1" applyAlignment="1" applyProtection="1">
      <alignment horizontal="center" vertical="center" wrapText="1"/>
      <protection hidden="1"/>
    </xf>
    <xf numFmtId="179" fontId="16" fillId="0" borderId="46" xfId="0" applyNumberFormat="1" applyFont="1" applyFill="1" applyBorder="1" applyAlignment="1" applyProtection="1">
      <alignment horizontal="center" vertical="center" wrapText="1"/>
      <protection locked="0"/>
    </xf>
    <xf numFmtId="179" fontId="70" fillId="45" borderId="47" xfId="0" applyNumberFormat="1" applyFont="1" applyFill="1" applyBorder="1" applyAlignment="1" applyProtection="1">
      <alignment horizontal="right" vertical="center" indent="1"/>
      <protection hidden="1"/>
    </xf>
    <xf numFmtId="179" fontId="68" fillId="0" borderId="48" xfId="0" applyNumberFormat="1" applyFont="1" applyFill="1" applyBorder="1" applyAlignment="1" applyProtection="1">
      <alignment horizontal="center" vertical="center"/>
      <protection locked="0"/>
    </xf>
    <xf numFmtId="0" fontId="23" fillId="45" borderId="49" xfId="0" applyFont="1" applyFill="1" applyBorder="1" applyAlignment="1" applyProtection="1">
      <alignment horizontal="center" vertical="center" shrinkToFit="1"/>
      <protection locked="0"/>
    </xf>
    <xf numFmtId="0" fontId="69" fillId="45" borderId="27" xfId="0" applyFont="1" applyFill="1" applyBorder="1" applyAlignment="1" applyProtection="1">
      <alignment vertical="center"/>
      <protection locked="0"/>
    </xf>
    <xf numFmtId="10" fontId="7" fillId="0" borderId="10" xfId="0" applyNumberFormat="1" applyFont="1" applyBorder="1" applyAlignment="1">
      <alignment vertical="center"/>
    </xf>
    <xf numFmtId="10" fontId="7" fillId="0" borderId="10" xfId="0" applyNumberFormat="1" applyFont="1" applyBorder="1" applyAlignment="1">
      <alignment horizontal="right" vertical="center"/>
    </xf>
    <xf numFmtId="0" fontId="66" fillId="42" borderId="10" xfId="0" applyFont="1" applyFill="1" applyBorder="1" applyAlignment="1" applyProtection="1">
      <alignment horizontal="center" vertical="center"/>
      <protection hidden="1" locked="0"/>
    </xf>
    <xf numFmtId="179" fontId="7" fillId="0" borderId="10" xfId="0" applyNumberFormat="1" applyFont="1" applyBorder="1" applyAlignment="1">
      <alignment horizontal="right" vertical="center"/>
    </xf>
    <xf numFmtId="179" fontId="0" fillId="0" borderId="10" xfId="0" applyNumberFormat="1" applyFill="1" applyBorder="1" applyAlignment="1">
      <alignment horizontal="center" vertical="center"/>
    </xf>
    <xf numFmtId="179" fontId="7" fillId="0" borderId="11" xfId="0" applyNumberFormat="1" applyFont="1" applyBorder="1" applyAlignment="1">
      <alignment vertical="center"/>
    </xf>
    <xf numFmtId="179" fontId="36" fillId="43" borderId="10" xfId="0" applyNumberFormat="1" applyFont="1" applyFill="1" applyBorder="1" applyAlignment="1" applyProtection="1">
      <alignment horizontal="center" vertical="center"/>
      <protection/>
    </xf>
    <xf numFmtId="0" fontId="47" fillId="0" borderId="50" xfId="0" applyFont="1" applyFill="1" applyBorder="1" applyAlignment="1" applyProtection="1">
      <alignment horizontal="left" vertical="center"/>
      <protection locked="0"/>
    </xf>
    <xf numFmtId="10" fontId="7" fillId="0" borderId="10" xfId="0" applyNumberFormat="1" applyFont="1" applyBorder="1" applyAlignment="1">
      <alignment horizontal="right" vertical="center"/>
    </xf>
    <xf numFmtId="0" fontId="7" fillId="0" borderId="10" xfId="0" applyFont="1" applyBorder="1" applyAlignment="1">
      <alignment horizontal="right" vertical="center"/>
    </xf>
    <xf numFmtId="179" fontId="7" fillId="0" borderId="15" xfId="0" applyNumberFormat="1" applyFont="1" applyBorder="1" applyAlignment="1">
      <alignment horizontal="right" vertical="center"/>
    </xf>
    <xf numFmtId="179" fontId="7" fillId="0" borderId="16" xfId="0" applyNumberFormat="1" applyFont="1" applyBorder="1" applyAlignment="1">
      <alignment horizontal="right" vertical="center"/>
    </xf>
    <xf numFmtId="0" fontId="7" fillId="45" borderId="20" xfId="0" applyFont="1" applyFill="1" applyBorder="1" applyAlignment="1" applyProtection="1">
      <alignment horizontal="left" vertical="center"/>
      <protection hidden="1"/>
    </xf>
    <xf numFmtId="0" fontId="7" fillId="45" borderId="37" xfId="0" applyFont="1" applyFill="1" applyBorder="1" applyAlignment="1" applyProtection="1">
      <alignment horizontal="left" vertical="center"/>
      <protection hidden="1"/>
    </xf>
    <xf numFmtId="0" fontId="0" fillId="0" borderId="0" xfId="0" applyFont="1" applyFill="1" applyBorder="1" applyAlignment="1" applyProtection="1">
      <alignment horizontal="distributed" vertical="center"/>
      <protection hidden="1"/>
    </xf>
    <xf numFmtId="49" fontId="37" fillId="0" borderId="0" xfId="0" applyNumberFormat="1" applyFont="1" applyFill="1" applyBorder="1" applyAlignment="1" applyProtection="1">
      <alignment horizontal="left" vertical="center"/>
      <protection hidden="1"/>
    </xf>
    <xf numFmtId="179" fontId="40" fillId="0" borderId="0" xfId="0" applyNumberFormat="1" applyFont="1" applyFill="1" applyBorder="1" applyAlignment="1" applyProtection="1">
      <alignment horizontal="center" vertical="center" wrapText="1"/>
      <protection/>
    </xf>
    <xf numFmtId="179" fontId="31" fillId="45" borderId="39" xfId="0" applyNumberFormat="1" applyFont="1" applyFill="1" applyBorder="1" applyAlignment="1" applyProtection="1">
      <alignment horizontal="center" vertical="center" wrapText="1"/>
      <protection/>
    </xf>
    <xf numFmtId="179" fontId="31" fillId="45" borderId="44" xfId="0" applyNumberFormat="1" applyFont="1" applyFill="1" applyBorder="1" applyAlignment="1" applyProtection="1">
      <alignment horizontal="center" vertical="center" wrapText="1"/>
      <protection/>
    </xf>
    <xf numFmtId="0" fontId="0" fillId="0" borderId="0" xfId="0" applyFont="1" applyFill="1" applyBorder="1" applyAlignment="1" applyProtection="1">
      <alignment horizontal="left" vertical="center"/>
      <protection hidden="1"/>
    </xf>
    <xf numFmtId="0" fontId="4" fillId="0" borderId="0" xfId="0" applyFont="1" applyFill="1" applyBorder="1" applyAlignment="1" applyProtection="1">
      <alignment horizontal="left" vertical="center"/>
      <protection hidden="1"/>
    </xf>
    <xf numFmtId="0" fontId="1" fillId="0" borderId="0" xfId="0" applyFont="1" applyFill="1" applyBorder="1" applyAlignment="1" applyProtection="1">
      <alignment horizontal="center" vertical="center" shrinkToFit="1"/>
      <protection hidden="1"/>
    </xf>
    <xf numFmtId="0" fontId="1" fillId="45" borderId="16" xfId="0" applyFont="1" applyFill="1" applyBorder="1" applyAlignment="1">
      <alignment horizontal="center" vertical="center" textRotation="255"/>
    </xf>
    <xf numFmtId="0" fontId="1" fillId="45" borderId="10" xfId="0" applyFont="1" applyFill="1" applyBorder="1" applyAlignment="1">
      <alignment horizontal="center" vertical="center" textRotation="255"/>
    </xf>
    <xf numFmtId="0" fontId="1" fillId="45" borderId="51" xfId="0" applyFont="1" applyFill="1" applyBorder="1" applyAlignment="1">
      <alignment horizontal="center" vertical="center" textRotation="255"/>
    </xf>
    <xf numFmtId="0" fontId="36" fillId="0" borderId="52" xfId="0" applyFont="1" applyFill="1" applyBorder="1" applyAlignment="1" applyProtection="1">
      <alignment horizontal="left" vertical="center"/>
      <protection locked="0"/>
    </xf>
    <xf numFmtId="0" fontId="36" fillId="0" borderId="53" xfId="0" applyFont="1" applyFill="1" applyBorder="1" applyAlignment="1" applyProtection="1">
      <alignment horizontal="left" vertical="center"/>
      <protection locked="0"/>
    </xf>
    <xf numFmtId="0" fontId="36" fillId="0" borderId="54" xfId="0" applyFont="1" applyFill="1" applyBorder="1" applyAlignment="1" applyProtection="1">
      <alignment horizontal="left" vertical="center"/>
      <protection locked="0"/>
    </xf>
    <xf numFmtId="0" fontId="37" fillId="0" borderId="0" xfId="0" applyFont="1" applyFill="1" applyBorder="1" applyAlignment="1" applyProtection="1">
      <alignment horizontal="left" vertical="center"/>
      <protection hidden="1"/>
    </xf>
    <xf numFmtId="0" fontId="0" fillId="0" borderId="0" xfId="0" applyFont="1" applyFill="1" applyBorder="1" applyAlignment="1" applyProtection="1">
      <alignment horizontal="distributed" vertical="center"/>
      <protection hidden="1"/>
    </xf>
    <xf numFmtId="0" fontId="5" fillId="46" borderId="20" xfId="0" applyFont="1" applyFill="1" applyBorder="1" applyAlignment="1" applyProtection="1">
      <alignment horizontal="center" vertical="center"/>
      <protection hidden="1"/>
    </xf>
    <xf numFmtId="0" fontId="5" fillId="46" borderId="37" xfId="0" applyFont="1" applyFill="1" applyBorder="1" applyAlignment="1" applyProtection="1">
      <alignment horizontal="center" vertical="center"/>
      <protection hidden="1"/>
    </xf>
    <xf numFmtId="0" fontId="5" fillId="46" borderId="11" xfId="0" applyFont="1" applyFill="1" applyBorder="1" applyAlignment="1" applyProtection="1">
      <alignment horizontal="center" vertical="center"/>
      <protection hidden="1"/>
    </xf>
    <xf numFmtId="0" fontId="5" fillId="47" borderId="20" xfId="0" applyFont="1" applyFill="1" applyBorder="1" applyAlignment="1" applyProtection="1">
      <alignment horizontal="center" vertical="center"/>
      <protection hidden="1"/>
    </xf>
    <xf numFmtId="0" fontId="5" fillId="47" borderId="37" xfId="0" applyFont="1" applyFill="1" applyBorder="1" applyAlignment="1" applyProtection="1">
      <alignment horizontal="center" vertical="center"/>
      <protection hidden="1"/>
    </xf>
    <xf numFmtId="0" fontId="5" fillId="47" borderId="11" xfId="0" applyFont="1" applyFill="1" applyBorder="1" applyAlignment="1" applyProtection="1">
      <alignment horizontal="center" vertical="center"/>
      <protection hidden="1"/>
    </xf>
    <xf numFmtId="0" fontId="0" fillId="0" borderId="0" xfId="0" applyFont="1" applyAlignment="1" applyProtection="1">
      <alignment horizontal="left" vertical="top" wrapText="1" indent="1"/>
      <protection hidden="1"/>
    </xf>
    <xf numFmtId="0" fontId="1" fillId="45" borderId="10" xfId="0" applyFont="1" applyFill="1" applyBorder="1" applyAlignment="1">
      <alignment vertical="center" textRotation="255"/>
    </xf>
    <xf numFmtId="0" fontId="7" fillId="45" borderId="37" xfId="0" applyFont="1" applyFill="1" applyBorder="1" applyAlignment="1">
      <alignment vertical="center"/>
    </xf>
    <xf numFmtId="0" fontId="7" fillId="45" borderId="40" xfId="0" applyFont="1" applyFill="1" applyBorder="1" applyAlignment="1" applyProtection="1">
      <alignment horizontal="left" vertical="center"/>
      <protection hidden="1"/>
    </xf>
    <xf numFmtId="49" fontId="1" fillId="45" borderId="20" xfId="0" applyNumberFormat="1" applyFont="1" applyFill="1" applyBorder="1" applyAlignment="1" applyProtection="1">
      <alignment horizontal="left" vertical="center"/>
      <protection hidden="1"/>
    </xf>
    <xf numFmtId="49" fontId="1" fillId="45" borderId="37" xfId="0" applyNumberFormat="1" applyFont="1" applyFill="1" applyBorder="1" applyAlignment="1" applyProtection="1">
      <alignment horizontal="left" vertical="center"/>
      <protection hidden="1"/>
    </xf>
    <xf numFmtId="49" fontId="1" fillId="45" borderId="38" xfId="0" applyNumberFormat="1" applyFont="1" applyFill="1" applyBorder="1" applyAlignment="1" applyProtection="1">
      <alignment horizontal="left" vertical="center"/>
      <protection hidden="1"/>
    </xf>
    <xf numFmtId="179" fontId="31" fillId="45" borderId="55" xfId="0" applyNumberFormat="1" applyFont="1" applyFill="1" applyBorder="1" applyAlignment="1" applyProtection="1">
      <alignment horizontal="center" vertical="center" wrapText="1"/>
      <protection/>
    </xf>
    <xf numFmtId="0" fontId="73" fillId="45" borderId="56" xfId="0" applyFont="1" applyFill="1" applyBorder="1" applyAlignment="1">
      <alignment horizontal="center" vertical="center" shrinkToFit="1"/>
    </xf>
    <xf numFmtId="0" fontId="74" fillId="45" borderId="56" xfId="0" applyFont="1" applyFill="1" applyBorder="1" applyAlignment="1">
      <alignment horizontal="center" vertical="center" shrinkToFit="1"/>
    </xf>
    <xf numFmtId="0" fontId="74" fillId="45" borderId="57" xfId="0" applyFont="1" applyFill="1" applyBorder="1" applyAlignment="1">
      <alignment horizontal="center" vertical="center" shrinkToFit="1"/>
    </xf>
    <xf numFmtId="49" fontId="39" fillId="0" borderId="0" xfId="0" applyNumberFormat="1" applyFont="1" applyFill="1" applyBorder="1" applyAlignment="1" applyProtection="1">
      <alignment horizontal="left" vertical="center" wrapText="1"/>
      <protection hidden="1"/>
    </xf>
    <xf numFmtId="0" fontId="5" fillId="0" borderId="38" xfId="0" applyFont="1" applyFill="1" applyBorder="1" applyAlignment="1" applyProtection="1">
      <alignment horizontal="center" vertical="center"/>
      <protection hidden="1"/>
    </xf>
    <xf numFmtId="0" fontId="5" fillId="0" borderId="38" xfId="0" applyFont="1" applyBorder="1" applyAlignment="1">
      <alignment horizontal="center" vertical="center"/>
    </xf>
    <xf numFmtId="0" fontId="5" fillId="48" borderId="38" xfId="0" applyFont="1" applyFill="1" applyBorder="1" applyAlignment="1" applyProtection="1">
      <alignment horizontal="center" vertical="center"/>
      <protection hidden="1"/>
    </xf>
    <xf numFmtId="49" fontId="1" fillId="45" borderId="58" xfId="0" applyNumberFormat="1" applyFont="1" applyFill="1" applyBorder="1" applyAlignment="1" applyProtection="1">
      <alignment horizontal="left" vertical="center"/>
      <protection hidden="1"/>
    </xf>
    <xf numFmtId="49" fontId="1" fillId="45" borderId="41" xfId="0" applyNumberFormat="1" applyFont="1" applyFill="1" applyBorder="1" applyAlignment="1" applyProtection="1">
      <alignment horizontal="left" vertical="center"/>
      <protection hidden="1"/>
    </xf>
    <xf numFmtId="179" fontId="31" fillId="45" borderId="59" xfId="0" applyNumberFormat="1" applyFont="1" applyFill="1" applyBorder="1" applyAlignment="1" applyProtection="1">
      <alignment horizontal="center" vertical="center" wrapText="1"/>
      <protection/>
    </xf>
    <xf numFmtId="179" fontId="31" fillId="45" borderId="60" xfId="0" applyNumberFormat="1" applyFont="1" applyFill="1" applyBorder="1" applyAlignment="1" applyProtection="1">
      <alignment horizontal="center" vertical="center" wrapText="1"/>
      <protection/>
    </xf>
    <xf numFmtId="0" fontId="1" fillId="45" borderId="16" xfId="42" applyFont="1" applyFill="1" applyBorder="1" applyAlignment="1" applyProtection="1">
      <alignment horizontal="center" vertical="center" textRotation="255"/>
      <protection hidden="1"/>
    </xf>
    <xf numFmtId="0" fontId="1" fillId="45" borderId="10" xfId="42" applyFont="1" applyFill="1" applyBorder="1" applyAlignment="1" applyProtection="1">
      <alignment horizontal="center" vertical="center" textRotation="255"/>
      <protection hidden="1"/>
    </xf>
    <xf numFmtId="179" fontId="75" fillId="45" borderId="61" xfId="0" applyNumberFormat="1" applyFont="1" applyFill="1" applyBorder="1" applyAlignment="1" applyProtection="1">
      <alignment horizontal="center" vertical="center" shrinkToFit="1"/>
      <protection hidden="1"/>
    </xf>
    <xf numFmtId="179" fontId="75" fillId="45" borderId="62" xfId="0" applyNumberFormat="1" applyFont="1" applyFill="1" applyBorder="1" applyAlignment="1" applyProtection="1">
      <alignment horizontal="center" vertical="center" shrinkToFit="1"/>
      <protection hidden="1"/>
    </xf>
    <xf numFmtId="0" fontId="1" fillId="45" borderId="63" xfId="0" applyFont="1" applyFill="1" applyBorder="1" applyAlignment="1" applyProtection="1">
      <alignment horizontal="left" vertical="center" wrapText="1"/>
      <protection hidden="1"/>
    </xf>
    <xf numFmtId="0" fontId="1" fillId="45" borderId="38" xfId="0" applyFont="1" applyFill="1" applyBorder="1" applyAlignment="1" applyProtection="1">
      <alignment horizontal="left" vertical="center" wrapText="1"/>
      <protection hidden="1"/>
    </xf>
    <xf numFmtId="179" fontId="31" fillId="45" borderId="55" xfId="0" applyNumberFormat="1" applyFont="1" applyFill="1" applyBorder="1" applyAlignment="1" applyProtection="1">
      <alignment horizontal="center" vertical="center" wrapText="1"/>
      <protection hidden="1"/>
    </xf>
    <xf numFmtId="179" fontId="31" fillId="45" borderId="64" xfId="0" applyNumberFormat="1" applyFont="1" applyFill="1" applyBorder="1" applyAlignment="1" applyProtection="1">
      <alignment horizontal="center" vertical="center" wrapText="1"/>
      <protection hidden="1"/>
    </xf>
    <xf numFmtId="0" fontId="72" fillId="45" borderId="56" xfId="0" applyFont="1" applyFill="1" applyBorder="1" applyAlignment="1" applyProtection="1">
      <alignment horizontal="center" vertical="center"/>
      <protection/>
    </xf>
    <xf numFmtId="0" fontId="72" fillId="45" borderId="57" xfId="0" applyFont="1" applyFill="1" applyBorder="1" applyAlignment="1" applyProtection="1">
      <alignment horizontal="center" vertical="center"/>
      <protection/>
    </xf>
    <xf numFmtId="0" fontId="7" fillId="45" borderId="20" xfId="0" applyFont="1" applyFill="1" applyBorder="1" applyAlignment="1">
      <alignment horizontal="left" vertical="center"/>
    </xf>
    <xf numFmtId="0" fontId="7" fillId="45" borderId="37" xfId="0" applyFont="1" applyFill="1" applyBorder="1" applyAlignment="1">
      <alignment horizontal="left" vertical="center"/>
    </xf>
    <xf numFmtId="0" fontId="32" fillId="0" borderId="0" xfId="0" applyFont="1" applyAlignment="1" applyProtection="1">
      <alignment horizontal="center" vertical="center"/>
      <protection hidden="1"/>
    </xf>
    <xf numFmtId="0" fontId="67" fillId="45" borderId="65" xfId="0" applyFont="1" applyFill="1" applyBorder="1" applyAlignment="1" applyProtection="1">
      <alignment horizontal="center" vertical="center"/>
      <protection hidden="1"/>
    </xf>
    <xf numFmtId="0" fontId="67" fillId="45" borderId="66" xfId="0" applyFont="1" applyFill="1" applyBorder="1" applyAlignment="1" applyProtection="1">
      <alignment horizontal="center" vertical="center"/>
      <protection hidden="1"/>
    </xf>
    <xf numFmtId="49" fontId="73" fillId="45" borderId="56" xfId="0" applyNumberFormat="1" applyFont="1" applyFill="1" applyBorder="1" applyAlignment="1" applyProtection="1">
      <alignment horizontal="left" vertical="center"/>
      <protection/>
    </xf>
    <xf numFmtId="49" fontId="73" fillId="45" borderId="57" xfId="0" applyNumberFormat="1" applyFont="1" applyFill="1" applyBorder="1" applyAlignment="1" applyProtection="1">
      <alignment horizontal="left" vertical="center"/>
      <protection/>
    </xf>
    <xf numFmtId="0" fontId="51" fillId="45" borderId="56" xfId="0" applyFont="1" applyFill="1" applyBorder="1" applyAlignment="1" applyProtection="1">
      <alignment horizontal="center" vertical="center"/>
      <protection locked="0"/>
    </xf>
    <xf numFmtId="0" fontId="51" fillId="45" borderId="57" xfId="0" applyFont="1" applyFill="1" applyBorder="1" applyAlignment="1" applyProtection="1">
      <alignment horizontal="center" vertical="center"/>
      <protection locked="0"/>
    </xf>
    <xf numFmtId="179" fontId="77" fillId="45" borderId="67" xfId="0" applyNumberFormat="1" applyFont="1" applyFill="1" applyBorder="1" applyAlignment="1" applyProtection="1">
      <alignment horizontal="left" vertical="center"/>
      <protection hidden="1"/>
    </xf>
    <xf numFmtId="179" fontId="77" fillId="45" borderId="61" xfId="0" applyNumberFormat="1" applyFont="1" applyFill="1" applyBorder="1" applyAlignment="1" applyProtection="1">
      <alignment horizontal="left" vertical="center"/>
      <protection hidden="1"/>
    </xf>
    <xf numFmtId="179" fontId="30" fillId="45" borderId="68" xfId="0" applyNumberFormat="1" applyFont="1" applyFill="1" applyBorder="1" applyAlignment="1" applyProtection="1">
      <alignment horizontal="center" vertical="center" wrapText="1"/>
      <protection hidden="1"/>
    </xf>
    <xf numFmtId="179" fontId="30" fillId="45" borderId="69" xfId="0" applyNumberFormat="1" applyFont="1" applyFill="1" applyBorder="1" applyAlignment="1" applyProtection="1">
      <alignment horizontal="center" vertical="center" wrapText="1"/>
      <protection hidden="1"/>
    </xf>
    <xf numFmtId="179" fontId="30" fillId="45" borderId="70" xfId="0" applyNumberFormat="1" applyFont="1" applyFill="1" applyBorder="1" applyAlignment="1" applyProtection="1">
      <alignment horizontal="center" vertical="center" wrapText="1"/>
      <protection hidden="1"/>
    </xf>
    <xf numFmtId="179" fontId="30" fillId="45" borderId="71" xfId="0" applyNumberFormat="1" applyFont="1" applyFill="1" applyBorder="1" applyAlignment="1" applyProtection="1">
      <alignment horizontal="center" vertical="center" wrapText="1"/>
      <protection hidden="1"/>
    </xf>
    <xf numFmtId="0" fontId="21" fillId="0" borderId="0" xfId="42" applyFont="1" applyAlignment="1" applyProtection="1">
      <alignment horizontal="justify" vertical="top" wrapText="1"/>
      <protection hidden="1"/>
    </xf>
    <xf numFmtId="0" fontId="19" fillId="0" borderId="0" xfId="0" applyFont="1" applyAlignment="1" applyProtection="1">
      <alignment horizontal="justify" vertical="top" wrapText="1"/>
      <protection hidden="1"/>
    </xf>
    <xf numFmtId="0" fontId="20" fillId="0" borderId="0" xfId="0" applyFont="1" applyAlignment="1" applyProtection="1">
      <alignment horizontal="justify" vertical="top" wrapText="1"/>
      <protection hidden="1"/>
    </xf>
    <xf numFmtId="0" fontId="19" fillId="0" borderId="0" xfId="42" applyFont="1" applyAlignment="1" applyProtection="1">
      <alignment horizontal="left" vertical="center" wrapText="1"/>
      <protection hidden="1"/>
    </xf>
    <xf numFmtId="0" fontId="46" fillId="0" borderId="0" xfId="0" applyFont="1" applyAlignment="1">
      <alignment horizontal="center"/>
    </xf>
    <xf numFmtId="0" fontId="0" fillId="0" borderId="0" xfId="0" applyAlignment="1">
      <alignment horizontal="left" vertical="center" wrapText="1"/>
    </xf>
    <xf numFmtId="0" fontId="0" fillId="0" borderId="0" xfId="0" applyAlignment="1">
      <alignment horizontal="left"/>
    </xf>
    <xf numFmtId="0" fontId="1" fillId="0" borderId="14" xfId="0" applyFont="1" applyBorder="1" applyAlignment="1" applyProtection="1">
      <alignment horizontal="center" vertical="center"/>
      <protection hidden="1"/>
    </xf>
    <xf numFmtId="0" fontId="1" fillId="0" borderId="16" xfId="0" applyFont="1" applyBorder="1" applyAlignment="1" applyProtection="1">
      <alignment horizontal="center" vertical="center"/>
      <protection hidden="1"/>
    </xf>
    <xf numFmtId="0" fontId="1" fillId="0" borderId="10" xfId="0" applyFont="1" applyBorder="1" applyAlignment="1" applyProtection="1">
      <alignment horizontal="center" vertical="center"/>
      <protection hidden="1"/>
    </xf>
    <xf numFmtId="0" fontId="8" fillId="0" borderId="15" xfId="0" applyFont="1" applyBorder="1" applyAlignment="1" applyProtection="1">
      <alignment horizontal="center" vertical="center"/>
      <protection hidden="1"/>
    </xf>
    <xf numFmtId="0" fontId="8" fillId="0" borderId="16" xfId="0" applyFont="1" applyBorder="1" applyAlignment="1" applyProtection="1">
      <alignment horizontal="center" vertical="center"/>
      <protection hidden="1"/>
    </xf>
    <xf numFmtId="0" fontId="8" fillId="0" borderId="14" xfId="0" applyFont="1" applyBorder="1" applyAlignment="1" applyProtection="1">
      <alignment horizontal="center" vertical="center"/>
      <protection hidden="1"/>
    </xf>
    <xf numFmtId="0" fontId="8" fillId="0" borderId="10" xfId="0" applyFont="1" applyBorder="1" applyAlignment="1" applyProtection="1">
      <alignment horizontal="center" vertical="center"/>
      <protection hidden="1"/>
    </xf>
    <xf numFmtId="0" fontId="12" fillId="0" borderId="38" xfId="0" applyFont="1" applyBorder="1" applyAlignment="1" applyProtection="1">
      <alignment horizontal="left" vertical="center"/>
      <protection hidden="1"/>
    </xf>
    <xf numFmtId="0" fontId="6" fillId="0" borderId="38" xfId="0" applyFont="1" applyBorder="1" applyAlignment="1" applyProtection="1">
      <alignment horizontal="left" vertical="center"/>
      <protection hidden="1"/>
    </xf>
    <xf numFmtId="0" fontId="38" fillId="0" borderId="38" xfId="0" applyFont="1" applyBorder="1" applyAlignment="1" applyProtection="1">
      <alignment horizontal="center" vertical="center"/>
      <protection hidden="1"/>
    </xf>
    <xf numFmtId="0" fontId="10" fillId="0" borderId="40" xfId="0" applyFont="1" applyBorder="1" applyAlignment="1" applyProtection="1">
      <alignment horizontal="left" vertical="center"/>
      <protection hidden="1"/>
    </xf>
    <xf numFmtId="0" fontId="11" fillId="0" borderId="40" xfId="0" applyFont="1" applyBorder="1" applyAlignment="1" applyProtection="1">
      <alignment horizontal="left" vertical="center"/>
      <protection hidden="1"/>
    </xf>
    <xf numFmtId="0" fontId="5" fillId="0" borderId="14" xfId="0" applyFont="1" applyBorder="1" applyAlignment="1" applyProtection="1">
      <alignment horizontal="center" vertical="center" wrapText="1"/>
      <protection hidden="1"/>
    </xf>
    <xf numFmtId="0" fontId="5" fillId="0" borderId="16" xfId="0" applyFont="1" applyBorder="1" applyAlignment="1" applyProtection="1">
      <alignment horizontal="center" vertical="center" wrapText="1"/>
      <protection hidden="1"/>
    </xf>
    <xf numFmtId="0" fontId="5" fillId="0" borderId="15" xfId="0" applyFont="1" applyBorder="1" applyAlignment="1" applyProtection="1">
      <alignment horizontal="center" vertical="center" wrapText="1"/>
      <protection hidden="1"/>
    </xf>
    <xf numFmtId="0" fontId="54" fillId="41" borderId="0" xfId="0" applyFont="1" applyFill="1" applyBorder="1" applyAlignment="1" applyProtection="1">
      <alignment horizontal="distributed" vertical="center"/>
      <protection hidden="1"/>
    </xf>
    <xf numFmtId="0" fontId="54" fillId="49" borderId="72" xfId="0" applyFont="1" applyFill="1" applyBorder="1" applyAlignment="1" applyProtection="1">
      <alignment horizontal="center" vertical="center"/>
      <protection hidden="1"/>
    </xf>
    <xf numFmtId="0" fontId="54" fillId="49" borderId="73" xfId="0" applyFont="1" applyFill="1" applyBorder="1" applyAlignment="1" applyProtection="1">
      <alignment horizontal="center" vertical="center"/>
      <protection hidden="1"/>
    </xf>
    <xf numFmtId="0" fontId="54" fillId="49" borderId="74" xfId="0" applyFont="1" applyFill="1" applyBorder="1" applyAlignment="1" applyProtection="1">
      <alignment horizontal="center" vertical="center"/>
      <protection hidden="1"/>
    </xf>
    <xf numFmtId="0" fontId="0" fillId="0" borderId="20" xfId="0" applyBorder="1" applyAlignment="1" applyProtection="1">
      <alignment horizontal="center" vertical="center"/>
      <protection hidden="1"/>
    </xf>
    <xf numFmtId="0" fontId="0" fillId="0" borderId="37" xfId="0" applyBorder="1" applyAlignment="1" applyProtection="1">
      <alignment horizontal="center" vertical="center"/>
      <protection hidden="1"/>
    </xf>
    <xf numFmtId="0" fontId="0" fillId="0" borderId="11" xfId="0" applyBorder="1" applyAlignment="1" applyProtection="1">
      <alignment horizontal="center" vertical="center"/>
      <protection hidden="1"/>
    </xf>
    <xf numFmtId="0" fontId="54" fillId="50" borderId="75" xfId="0" applyFont="1" applyFill="1" applyBorder="1" applyAlignment="1" applyProtection="1">
      <alignment horizontal="center" vertical="center" wrapText="1"/>
      <protection hidden="1"/>
    </xf>
    <xf numFmtId="0" fontId="54" fillId="50" borderId="76" xfId="0" applyFont="1" applyFill="1" applyBorder="1" applyAlignment="1" applyProtection="1">
      <alignment horizontal="center" vertical="center"/>
      <protection hidden="1"/>
    </xf>
    <xf numFmtId="0" fontId="54" fillId="50" borderId="77" xfId="0" applyFont="1" applyFill="1" applyBorder="1" applyAlignment="1" applyProtection="1">
      <alignment horizontal="center" vertical="center"/>
      <protection hidden="1"/>
    </xf>
    <xf numFmtId="0" fontId="54" fillId="50" borderId="78" xfId="0" applyFont="1" applyFill="1" applyBorder="1" applyAlignment="1" applyProtection="1">
      <alignment horizontal="center" vertical="center"/>
      <protection hidden="1"/>
    </xf>
    <xf numFmtId="0" fontId="54" fillId="50" borderId="79" xfId="0" applyFont="1" applyFill="1" applyBorder="1" applyAlignment="1" applyProtection="1">
      <alignment horizontal="center" vertical="center"/>
      <protection hidden="1"/>
    </xf>
    <xf numFmtId="0" fontId="54" fillId="50" borderId="80" xfId="0" applyFont="1" applyFill="1" applyBorder="1" applyAlignment="1" applyProtection="1">
      <alignment horizontal="center" vertical="center"/>
      <protection hidden="1"/>
    </xf>
    <xf numFmtId="0" fontId="54" fillId="0" borderId="0" xfId="0" applyFont="1" applyFill="1" applyBorder="1" applyAlignment="1" applyProtection="1">
      <alignment horizontal="center" vertical="center" wrapText="1"/>
      <protection hidden="1"/>
    </xf>
    <xf numFmtId="0" fontId="54" fillId="0" borderId="0" xfId="0" applyFont="1" applyFill="1" applyBorder="1" applyAlignment="1" applyProtection="1">
      <alignment horizontal="center" vertical="center"/>
      <protection hidden="1"/>
    </xf>
    <xf numFmtId="0" fontId="36" fillId="50" borderId="81" xfId="0" applyFont="1" applyFill="1" applyBorder="1" applyAlignment="1" applyProtection="1">
      <alignment horizontal="center" vertical="center" wrapText="1"/>
      <protection hidden="1"/>
    </xf>
    <xf numFmtId="0" fontId="36" fillId="50" borderId="82" xfId="0" applyFont="1" applyFill="1" applyBorder="1" applyAlignment="1" applyProtection="1">
      <alignment horizontal="center" vertical="center" wrapText="1"/>
      <protection hidden="1"/>
    </xf>
    <xf numFmtId="0" fontId="0" fillId="0" borderId="0" xfId="0" applyBorder="1" applyAlignment="1" applyProtection="1">
      <alignment horizontal="center" vertical="center"/>
      <protection hidden="1"/>
    </xf>
    <xf numFmtId="0" fontId="36" fillId="49" borderId="83" xfId="0" applyFont="1" applyFill="1" applyBorder="1" applyAlignment="1" applyProtection="1">
      <alignment horizontal="center" vertical="center" wrapText="1"/>
      <protection hidden="1"/>
    </xf>
    <xf numFmtId="0" fontId="36" fillId="49" borderId="84" xfId="0" applyFont="1" applyFill="1" applyBorder="1" applyAlignment="1" applyProtection="1">
      <alignment horizontal="center" vertical="center" wrapText="1"/>
      <protection hidden="1"/>
    </xf>
    <xf numFmtId="0" fontId="53" fillId="41" borderId="0" xfId="0" applyFont="1" applyFill="1" applyBorder="1" applyAlignment="1" applyProtection="1">
      <alignment horizontal="center" vertical="center"/>
      <protection hidden="1"/>
    </xf>
    <xf numFmtId="0" fontId="36" fillId="49" borderId="85" xfId="0" applyFont="1" applyFill="1" applyBorder="1" applyAlignment="1" applyProtection="1">
      <alignment horizontal="center" vertical="center" wrapText="1"/>
      <protection hidden="1"/>
    </xf>
    <xf numFmtId="0" fontId="36" fillId="49" borderId="86" xfId="0" applyFont="1" applyFill="1" applyBorder="1" applyAlignment="1" applyProtection="1">
      <alignment horizontal="center" vertical="center" wrapText="1"/>
      <protection hidden="1"/>
    </xf>
    <xf numFmtId="0" fontId="36" fillId="49" borderId="87" xfId="0" applyFont="1" applyFill="1" applyBorder="1" applyAlignment="1" applyProtection="1">
      <alignment horizontal="center" vertical="center" wrapText="1"/>
      <protection hidden="1"/>
    </xf>
    <xf numFmtId="0" fontId="36" fillId="49" borderId="88" xfId="0" applyFont="1" applyFill="1" applyBorder="1" applyAlignment="1" applyProtection="1">
      <alignment horizontal="center" vertical="center" wrapText="1"/>
      <protection hidden="1"/>
    </xf>
    <xf numFmtId="0" fontId="54" fillId="43" borderId="89" xfId="0" applyFont="1" applyFill="1" applyBorder="1" applyAlignment="1" applyProtection="1">
      <alignment horizontal="center" vertical="center" wrapText="1"/>
      <protection hidden="1"/>
    </xf>
    <xf numFmtId="0" fontId="54" fillId="43" borderId="90" xfId="0" applyFont="1" applyFill="1" applyBorder="1" applyAlignment="1" applyProtection="1">
      <alignment horizontal="center" vertical="center"/>
      <protection hidden="1"/>
    </xf>
    <xf numFmtId="0" fontId="54" fillId="43" borderId="91" xfId="0" applyFont="1" applyFill="1" applyBorder="1" applyAlignment="1" applyProtection="1">
      <alignment horizontal="center" vertical="center"/>
      <protection hidden="1"/>
    </xf>
    <xf numFmtId="0" fontId="36" fillId="50" borderId="92" xfId="0" applyFont="1" applyFill="1" applyBorder="1" applyAlignment="1" applyProtection="1">
      <alignment horizontal="center" vertical="center" wrapText="1"/>
      <protection hidden="1"/>
    </xf>
    <xf numFmtId="0" fontId="36" fillId="50" borderId="93" xfId="0" applyFont="1" applyFill="1" applyBorder="1" applyAlignment="1" applyProtection="1">
      <alignment horizontal="center" vertical="center" wrapText="1"/>
      <protection hidden="1"/>
    </xf>
    <xf numFmtId="0" fontId="36" fillId="50" borderId="94" xfId="0" applyFont="1" applyFill="1" applyBorder="1" applyAlignment="1" applyProtection="1">
      <alignment horizontal="center" vertical="center" wrapText="1"/>
      <protection hidden="1"/>
    </xf>
    <xf numFmtId="0" fontId="36" fillId="50" borderId="95" xfId="0" applyFont="1" applyFill="1" applyBorder="1" applyAlignment="1" applyProtection="1">
      <alignment horizontal="center" vertical="center" wrapText="1"/>
      <protection hidden="1"/>
    </xf>
    <xf numFmtId="0" fontId="61" fillId="0" borderId="0" xfId="0" applyFont="1" applyFill="1" applyBorder="1" applyAlignment="1" applyProtection="1">
      <alignment horizontal="center" vertical="center" wrapText="1"/>
      <protection hidden="1"/>
    </xf>
    <xf numFmtId="0" fontId="60" fillId="0" borderId="0" xfId="0" applyFont="1" applyFill="1" applyBorder="1" applyAlignment="1" applyProtection="1">
      <alignment horizontal="center" vertical="center"/>
      <protection hidden="1"/>
    </xf>
    <xf numFmtId="0" fontId="36" fillId="50" borderId="96" xfId="0" applyFont="1" applyFill="1" applyBorder="1" applyAlignment="1" applyProtection="1">
      <alignment horizontal="center" vertical="center" wrapText="1"/>
      <protection hidden="1"/>
    </xf>
    <xf numFmtId="0" fontId="36" fillId="50" borderId="97" xfId="0" applyFont="1" applyFill="1" applyBorder="1" applyAlignment="1" applyProtection="1">
      <alignment horizontal="center" vertical="center" wrapText="1"/>
      <protection hidden="1"/>
    </xf>
    <xf numFmtId="0" fontId="58" fillId="50" borderId="98" xfId="0" applyFont="1" applyFill="1" applyBorder="1" applyAlignment="1" applyProtection="1">
      <alignment horizontal="center" vertical="center" wrapText="1"/>
      <protection hidden="1"/>
    </xf>
    <xf numFmtId="0" fontId="36" fillId="50" borderId="99" xfId="0" applyFont="1" applyFill="1" applyBorder="1" applyAlignment="1" applyProtection="1">
      <alignment horizontal="center" vertical="center" wrapText="1"/>
      <protection hidden="1"/>
    </xf>
    <xf numFmtId="0" fontId="54" fillId="50" borderId="100" xfId="0" applyFont="1" applyFill="1" applyBorder="1" applyAlignment="1" applyProtection="1">
      <alignment horizontal="center" vertical="center"/>
      <protection hidden="1"/>
    </xf>
    <xf numFmtId="0" fontId="54" fillId="50" borderId="101" xfId="0" applyFont="1" applyFill="1" applyBorder="1" applyAlignment="1" applyProtection="1">
      <alignment horizontal="center" vertical="center"/>
      <protection hidden="1"/>
    </xf>
    <xf numFmtId="0" fontId="36" fillId="50" borderId="76" xfId="0" applyFont="1" applyFill="1" applyBorder="1" applyAlignment="1" applyProtection="1">
      <alignment horizontal="center" vertical="center" wrapText="1"/>
      <protection hidden="1"/>
    </xf>
    <xf numFmtId="0" fontId="36" fillId="50" borderId="102" xfId="0" applyFont="1" applyFill="1" applyBorder="1" applyAlignment="1" applyProtection="1">
      <alignment horizontal="center" vertical="center" wrapText="1"/>
      <protection hidden="1"/>
    </xf>
    <xf numFmtId="0" fontId="36" fillId="50" borderId="77" xfId="0" applyFont="1" applyFill="1" applyBorder="1" applyAlignment="1" applyProtection="1">
      <alignment horizontal="center" vertical="center" wrapText="1"/>
      <protection hidden="1"/>
    </xf>
    <xf numFmtId="0" fontId="36" fillId="50" borderId="103" xfId="0" applyFont="1" applyFill="1" applyBorder="1" applyAlignment="1" applyProtection="1">
      <alignment horizontal="center" vertical="center" wrapText="1"/>
      <protection hidden="1"/>
    </xf>
    <xf numFmtId="0" fontId="36" fillId="50" borderId="104" xfId="0" applyFont="1" applyFill="1" applyBorder="1" applyAlignment="1" applyProtection="1">
      <alignment horizontal="center" vertical="center" wrapText="1"/>
      <protection hidden="1"/>
    </xf>
    <xf numFmtId="0" fontId="36" fillId="50" borderId="105" xfId="0" applyFont="1" applyFill="1" applyBorder="1" applyAlignment="1" applyProtection="1">
      <alignment horizontal="center" vertical="center" wrapText="1"/>
      <protection hidden="1"/>
    </xf>
    <xf numFmtId="0" fontId="36" fillId="50" borderId="106" xfId="0" applyFont="1" applyFill="1" applyBorder="1" applyAlignment="1" applyProtection="1">
      <alignment horizontal="center" vertical="center" wrapText="1"/>
      <protection hidden="1"/>
    </xf>
    <xf numFmtId="0" fontId="36" fillId="50" borderId="107" xfId="0" applyFont="1" applyFill="1" applyBorder="1" applyAlignment="1" applyProtection="1">
      <alignment horizontal="center" vertical="center" wrapText="1"/>
      <protection hidden="1"/>
    </xf>
    <xf numFmtId="0" fontId="0" fillId="0" borderId="10" xfId="0" applyBorder="1" applyAlignment="1" applyProtection="1">
      <alignment horizontal="center" vertical="center"/>
      <protection hidden="1"/>
    </xf>
  </cellXfs>
  <cellStyles count="51">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Normal_Macro" xfId="33"/>
    <cellStyle name="Percent" xfId="34"/>
    <cellStyle name="标题" xfId="35"/>
    <cellStyle name="标题 1" xfId="36"/>
    <cellStyle name="标题 2" xfId="37"/>
    <cellStyle name="标题 3" xfId="38"/>
    <cellStyle name="标题 4" xfId="39"/>
    <cellStyle name="差" xfId="40"/>
    <cellStyle name="常规_防破解文件模板"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适中" xfId="54"/>
    <cellStyle name="输出" xfId="55"/>
    <cellStyle name="输入" xfId="56"/>
    <cellStyle name="Followed Hyperlink" xfId="57"/>
    <cellStyle name="着色 1" xfId="58"/>
    <cellStyle name="着色 2" xfId="59"/>
    <cellStyle name="着色 3" xfId="60"/>
    <cellStyle name="着色 4" xfId="61"/>
    <cellStyle name="着色 5" xfId="62"/>
    <cellStyle name="着色 6" xfId="63"/>
    <cellStyle name="注释"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jpeg" /><Relationship Id="rId5" Type="http://schemas.openxmlformats.org/officeDocument/2006/relationships/image" Target="../media/image16.jpeg" /></Relationships>
</file>

<file path=xl/drawings/_rels/drawing2.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image" Target="../media/image7.png" /><Relationship Id="rId3" Type="http://schemas.openxmlformats.org/officeDocument/2006/relationships/image" Target="../media/image8.png" /></Relationships>
</file>

<file path=xl/drawings/_rels/drawing3.xml.rels><?xml version="1.0" encoding="utf-8" standalone="yes"?><Relationships xmlns="http://schemas.openxmlformats.org/package/2006/relationships"><Relationship Id="rId1" Type="http://schemas.openxmlformats.org/officeDocument/2006/relationships/image" Target="../media/image9.wmf" /><Relationship Id="rId2" Type="http://schemas.openxmlformats.org/officeDocument/2006/relationships/image" Target="../media/image7.png" /></Relationships>
</file>

<file path=xl/drawings/_rels/drawing4.xml.rels><?xml version="1.0" encoding="utf-8" standalone="yes"?><Relationships xmlns="http://schemas.openxmlformats.org/package/2006/relationships"><Relationship Id="rId1" Type="http://schemas.openxmlformats.org/officeDocument/2006/relationships/image" Target="../media/image9.wmf" /><Relationship Id="rId2" Type="http://schemas.openxmlformats.org/officeDocument/2006/relationships/image" Target="../media/image7.png" /></Relationships>
</file>

<file path=xl/drawings/_rels/drawing5.xml.rels><?xml version="1.0" encoding="utf-8" standalone="yes"?><Relationships xmlns="http://schemas.openxmlformats.org/package/2006/relationships"><Relationship Id="rId1" Type="http://schemas.openxmlformats.org/officeDocument/2006/relationships/image" Target="../media/image9.wmf" /><Relationship Id="rId2" Type="http://schemas.openxmlformats.org/officeDocument/2006/relationships/image" Target="../media/image7.png" /></Relationships>
</file>

<file path=xl/drawings/_rels/drawing6.xml.rels><?xml version="1.0" encoding="utf-8" standalone="yes"?><Relationships xmlns="http://schemas.openxmlformats.org/package/2006/relationships"><Relationship Id="rId1" Type="http://schemas.openxmlformats.org/officeDocument/2006/relationships/image" Target="../media/image9.wmf" /><Relationship Id="rId2" Type="http://schemas.openxmlformats.org/officeDocument/2006/relationships/image" Target="../media/image7.png" /></Relationships>
</file>

<file path=xl/drawings/_rels/drawing7.xml.rels><?xml version="1.0" encoding="utf-8" standalone="yes"?><Relationships xmlns="http://schemas.openxmlformats.org/package/2006/relationships"><Relationship Id="rId1" Type="http://schemas.openxmlformats.org/officeDocument/2006/relationships/image" Target="../media/image10.png" /><Relationship Id="rId2" Type="http://schemas.openxmlformats.org/officeDocument/2006/relationships/image" Target="../media/image11.png" /><Relationship Id="rId3" Type="http://schemas.openxmlformats.org/officeDocument/2006/relationships/image" Target="../media/image9.wmf" /><Relationship Id="rId4" Type="http://schemas.openxmlformats.org/officeDocument/2006/relationships/image" Target="../media/image7.png" /></Relationships>
</file>

<file path=xl/drawings/_rels/drawing8.xml.rels><?xml version="1.0" encoding="utf-8" standalone="yes"?><Relationships xmlns="http://schemas.openxmlformats.org/package/2006/relationships"><Relationship Id="rId1" Type="http://schemas.openxmlformats.org/officeDocument/2006/relationships/image" Target="../media/image12.png" /><Relationship Id="rId2" Type="http://schemas.openxmlformats.org/officeDocument/2006/relationships/image" Target="../media/image13.png" /><Relationship Id="rId3" Type="http://schemas.openxmlformats.org/officeDocument/2006/relationships/image" Target="../media/image14.wmf" /><Relationship Id="rId4" Type="http://schemas.openxmlformats.org/officeDocument/2006/relationships/image" Target="../media/image15.wmf" /><Relationship Id="rId5" Type="http://schemas.openxmlformats.org/officeDocument/2006/relationships/image" Target="../media/image9.wmf" /><Relationship Id="rId6" Type="http://schemas.openxmlformats.org/officeDocument/2006/relationships/image" Target="../media/image7.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647700</xdr:colOff>
      <xdr:row>19</xdr:row>
      <xdr:rowOff>114300</xdr:rowOff>
    </xdr:to>
    <xdr:sp>
      <xdr:nvSpPr>
        <xdr:cNvPr id="1" name="Rectangle 35" descr="水滴"/>
        <xdr:cNvSpPr>
          <a:spLocks/>
        </xdr:cNvSpPr>
      </xdr:nvSpPr>
      <xdr:spPr>
        <a:xfrm>
          <a:off x="0" y="0"/>
          <a:ext cx="9563100" cy="5724525"/>
        </a:xfrm>
        <a:prstGeom prst="rect">
          <a:avLst/>
        </a:prstGeom>
        <a:blipFill>
          <a:blip r:embed="rId5"/>
          <a:srcRect/>
          <a:stretch>
            <a:fillRect/>
          </a:stretch>
        </a:blip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oneCellAnchor>
    <xdr:from>
      <xdr:col>2</xdr:col>
      <xdr:colOff>323850</xdr:colOff>
      <xdr:row>16</xdr:row>
      <xdr:rowOff>152400</xdr:rowOff>
    </xdr:from>
    <xdr:ext cx="1895475" cy="304800"/>
    <xdr:sp>
      <xdr:nvSpPr>
        <xdr:cNvPr id="2" name="Text Box 21"/>
        <xdr:cNvSpPr txBox="1">
          <a:spLocks noChangeArrowheads="1"/>
        </xdr:cNvSpPr>
      </xdr:nvSpPr>
      <xdr:spPr>
        <a:xfrm>
          <a:off x="1695450" y="4876800"/>
          <a:ext cx="1895475" cy="304800"/>
        </a:xfrm>
        <a:prstGeom prst="rect">
          <a:avLst/>
        </a:prstGeom>
        <a:noFill/>
        <a:ln w="9525" cmpd="sng">
          <a:noFill/>
        </a:ln>
      </xdr:spPr>
      <xdr:txBody>
        <a:bodyPr vertOverflow="clip" wrap="square" lIns="27432" tIns="36576" rIns="0" bIns="0">
          <a:spAutoFit/>
        </a:bodyPr>
        <a:p>
          <a:pPr algn="l">
            <a:defRPr/>
          </a:pPr>
          <a:r>
            <a:rPr lang="en-US" cap="none" sz="1400" b="1" i="0" u="none" baseline="0">
              <a:solidFill>
                <a:srgbClr val="000000"/>
              </a:solidFill>
              <a:latin typeface="华文细黑"/>
              <a:ea typeface="华文细黑"/>
              <a:cs typeface="华文细黑"/>
            </a:rPr>
            <a:t>二</a:t>
          </a:r>
          <a:r>
            <a:rPr lang="en-US" cap="none" sz="1400" b="1" i="0" u="none" baseline="0">
              <a:solidFill>
                <a:srgbClr val="000000"/>
              </a:solidFill>
              <a:latin typeface="华文细黑"/>
              <a:ea typeface="华文细黑"/>
              <a:cs typeface="华文细黑"/>
            </a:rPr>
            <a:t>OO</a:t>
          </a:r>
          <a:r>
            <a:rPr lang="en-US" cap="none" sz="1400" b="1" i="0" u="none" baseline="0">
              <a:solidFill>
                <a:srgbClr val="000000"/>
              </a:solidFill>
              <a:latin typeface="华文细黑"/>
              <a:ea typeface="华文细黑"/>
              <a:cs typeface="华文细黑"/>
            </a:rPr>
            <a:t>七年三月三十日</a:t>
          </a:r>
        </a:p>
      </xdr:txBody>
    </xdr:sp>
    <xdr:clientData/>
  </xdr:oneCellAnchor>
  <xdr:twoCellAnchor>
    <xdr:from>
      <xdr:col>1</xdr:col>
      <xdr:colOff>57150</xdr:colOff>
      <xdr:row>3</xdr:row>
      <xdr:rowOff>9525</xdr:rowOff>
    </xdr:from>
    <xdr:to>
      <xdr:col>7</xdr:col>
      <xdr:colOff>523875</xdr:colOff>
      <xdr:row>7</xdr:row>
      <xdr:rowOff>209550</xdr:rowOff>
    </xdr:to>
    <xdr:grpSp>
      <xdr:nvGrpSpPr>
        <xdr:cNvPr id="3" name="Group 19"/>
        <xdr:cNvGrpSpPr>
          <a:grpSpLocks/>
        </xdr:cNvGrpSpPr>
      </xdr:nvGrpSpPr>
      <xdr:grpSpPr>
        <a:xfrm>
          <a:off x="742950" y="895350"/>
          <a:ext cx="4581525" cy="1381125"/>
          <a:chOff x="145" y="96"/>
          <a:chExt cx="481" cy="145"/>
        </a:xfrm>
        <a:solidFill>
          <a:srgbClr val="FFFFFF"/>
        </a:solidFill>
      </xdr:grpSpPr>
      <xdr:grpSp>
        <xdr:nvGrpSpPr>
          <xdr:cNvPr id="4" name="Group 4"/>
          <xdr:cNvGrpSpPr>
            <a:grpSpLocks/>
          </xdr:cNvGrpSpPr>
        </xdr:nvGrpSpPr>
        <xdr:grpSpPr>
          <a:xfrm>
            <a:off x="145" y="96"/>
            <a:ext cx="481" cy="119"/>
            <a:chOff x="145" y="96"/>
            <a:chExt cx="481" cy="119"/>
          </a:xfrm>
          <a:solidFill>
            <a:srgbClr val="FFFFFF"/>
          </a:solidFill>
        </xdr:grpSpPr>
        <xdr:sp>
          <xdr:nvSpPr>
            <xdr:cNvPr id="5" name="Text Box 1"/>
            <xdr:cNvSpPr txBox="1">
              <a:spLocks noChangeArrowheads="1"/>
            </xdr:cNvSpPr>
          </xdr:nvSpPr>
          <xdr:spPr>
            <a:xfrm>
              <a:off x="145" y="96"/>
              <a:ext cx="294" cy="68"/>
            </a:xfrm>
            <a:prstGeom prst="rect">
              <a:avLst/>
            </a:prstGeom>
            <a:noFill/>
            <a:ln w="9525" cmpd="sng">
              <a:noFill/>
            </a:ln>
          </xdr:spPr>
          <xdr:txBody>
            <a:bodyPr vertOverflow="clip" wrap="square" lIns="54864" tIns="54864" rIns="0" bIns="0">
              <a:spAutoFit/>
            </a:bodyPr>
            <a:p>
              <a:pPr algn="l">
                <a:defRPr/>
              </a:pPr>
              <a:r>
                <a:rPr lang="en-US" cap="none" sz="3600" b="0" i="0" u="none" baseline="0">
                  <a:solidFill>
                    <a:srgbClr val="000000"/>
                  </a:solidFill>
                </a:rPr>
                <a:t>建设工程监理</a:t>
              </a:r>
            </a:p>
          </xdr:txBody>
        </xdr:sp>
        <xdr:sp>
          <xdr:nvSpPr>
            <xdr:cNvPr id="6" name="Text Box 2"/>
            <xdr:cNvSpPr txBox="1">
              <a:spLocks noChangeArrowheads="1"/>
            </xdr:cNvSpPr>
          </xdr:nvSpPr>
          <xdr:spPr>
            <a:xfrm>
              <a:off x="428" y="147"/>
              <a:ext cx="198" cy="68"/>
            </a:xfrm>
            <a:prstGeom prst="rect">
              <a:avLst/>
            </a:prstGeom>
            <a:noFill/>
            <a:ln w="9525" cmpd="sng">
              <a:noFill/>
            </a:ln>
          </xdr:spPr>
          <xdr:txBody>
            <a:bodyPr vertOverflow="clip" wrap="square" lIns="54864" tIns="54864" rIns="0" bIns="0">
              <a:spAutoFit/>
            </a:bodyPr>
            <a:p>
              <a:pPr algn="l">
                <a:defRPr/>
              </a:pPr>
              <a:r>
                <a:rPr lang="en-US" cap="none" sz="3600" b="0" i="0" u="none" baseline="0">
                  <a:solidFill>
                    <a:srgbClr val="000000"/>
                  </a:solidFill>
                </a:rPr>
                <a:t>收费标准</a:t>
              </a:r>
            </a:p>
          </xdr:txBody>
        </xdr:sp>
        <xdr:sp>
          <xdr:nvSpPr>
            <xdr:cNvPr id="7" name="Text Box 3"/>
            <xdr:cNvSpPr txBox="1">
              <a:spLocks noChangeArrowheads="1"/>
            </xdr:cNvSpPr>
          </xdr:nvSpPr>
          <xdr:spPr>
            <a:xfrm>
              <a:off x="441" y="102"/>
              <a:ext cx="185" cy="49"/>
            </a:xfrm>
            <a:prstGeom prst="rect">
              <a:avLst/>
            </a:prstGeom>
            <a:noFill/>
            <a:ln w="9525" cmpd="sng">
              <a:noFill/>
            </a:ln>
          </xdr:spPr>
          <xdr:txBody>
            <a:bodyPr vertOverflow="clip" wrap="square" lIns="45720" tIns="41148" rIns="0" bIns="0">
              <a:spAutoFit/>
            </a:bodyPr>
            <a:p>
              <a:pPr algn="l">
                <a:defRPr/>
              </a:pPr>
              <a:r>
                <a:rPr lang="en-US" cap="none" sz="2600" b="1" i="0" u="none" baseline="0">
                  <a:solidFill>
                    <a:srgbClr val="000000"/>
                  </a:solidFill>
                  <a:latin typeface="宋体"/>
                  <a:ea typeface="宋体"/>
                  <a:cs typeface="宋体"/>
                </a:rPr>
                <a:t>与相关服务</a:t>
              </a:r>
            </a:p>
          </xdr:txBody>
        </xdr:sp>
      </xdr:grpSp>
      <xdr:grpSp>
        <xdr:nvGrpSpPr>
          <xdr:cNvPr id="8" name="Group 9"/>
          <xdr:cNvGrpSpPr>
            <a:grpSpLocks/>
          </xdr:cNvGrpSpPr>
        </xdr:nvGrpSpPr>
        <xdr:grpSpPr>
          <a:xfrm>
            <a:off x="152" y="161"/>
            <a:ext cx="290" cy="80"/>
            <a:chOff x="152" y="161"/>
            <a:chExt cx="290" cy="80"/>
          </a:xfrm>
          <a:solidFill>
            <a:srgbClr val="FFFFFF"/>
          </a:solidFill>
        </xdr:grpSpPr>
        <xdr:sp>
          <xdr:nvSpPr>
            <xdr:cNvPr id="9" name="Text Box 5"/>
            <xdr:cNvSpPr txBox="1">
              <a:spLocks noChangeArrowheads="1"/>
            </xdr:cNvSpPr>
          </xdr:nvSpPr>
          <xdr:spPr>
            <a:xfrm>
              <a:off x="152" y="161"/>
              <a:ext cx="234" cy="27"/>
            </a:xfrm>
            <a:prstGeom prst="rect">
              <a:avLst/>
            </a:prstGeom>
            <a:noFill/>
            <a:ln w="9525" cmpd="sng">
              <a:noFill/>
            </a:ln>
          </xdr:spPr>
          <xdr:txBody>
            <a:bodyPr vertOverflow="clip" wrap="square" lIns="27432" tIns="32004" rIns="0" bIns="0">
              <a:spAutoFit/>
            </a:bodyPr>
            <a:p>
              <a:pPr algn="l">
                <a:defRPr/>
              </a:pPr>
              <a:r>
                <a:rPr lang="en-US" cap="none" sz="1200" b="1" i="0" u="none" baseline="0">
                  <a:solidFill>
                    <a:srgbClr val="000000"/>
                  </a:solidFill>
                  <a:latin typeface="华文细黑"/>
                  <a:ea typeface="华文细黑"/>
                  <a:cs typeface="华文细黑"/>
                </a:rPr>
                <a:t>■国家发展改革委员会</a:t>
              </a:r>
              <a:r>
                <a:rPr lang="en-US" cap="none" sz="1200" b="1" i="0" u="none" baseline="0">
                  <a:solidFill>
                    <a:srgbClr val="000000"/>
                  </a:solidFill>
                  <a:latin typeface="华文细黑"/>
                  <a:ea typeface="华文细黑"/>
                  <a:cs typeface="华文细黑"/>
                </a:rPr>
                <a:t>  </a:t>
              </a:r>
              <a:r>
                <a:rPr lang="en-US" cap="none" sz="1200" b="1" i="0" u="none" baseline="0">
                  <a:solidFill>
                    <a:srgbClr val="000000"/>
                  </a:solidFill>
                  <a:latin typeface="华文细黑"/>
                  <a:ea typeface="华文细黑"/>
                  <a:cs typeface="华文细黑"/>
                </a:rPr>
                <a:t>建设部</a:t>
              </a:r>
              <a:r>
                <a:rPr lang="en-US" cap="none" sz="1200" b="1" i="0" u="none" baseline="0">
                  <a:solidFill>
                    <a:srgbClr val="000000"/>
                  </a:solidFill>
                  <a:latin typeface="华文细黑"/>
                  <a:ea typeface="华文细黑"/>
                  <a:cs typeface="华文细黑"/>
                </a:rPr>
                <a:t>  </a:t>
              </a:r>
            </a:p>
          </xdr:txBody>
        </xdr:sp>
        <xdr:grpSp>
          <xdr:nvGrpSpPr>
            <xdr:cNvPr id="10" name="Group 8"/>
            <xdr:cNvGrpSpPr>
              <a:grpSpLocks/>
            </xdr:cNvGrpSpPr>
          </xdr:nvGrpSpPr>
          <xdr:grpSpPr>
            <a:xfrm>
              <a:off x="152" y="199"/>
              <a:ext cx="290" cy="42"/>
              <a:chOff x="153" y="210"/>
              <a:chExt cx="290" cy="42"/>
            </a:xfrm>
            <a:solidFill>
              <a:srgbClr val="FFFFFF"/>
            </a:solidFill>
          </xdr:grpSpPr>
          <xdr:sp>
            <xdr:nvSpPr>
              <xdr:cNvPr id="11" name="Text Box 6"/>
              <xdr:cNvSpPr txBox="1">
                <a:spLocks noChangeArrowheads="1"/>
              </xdr:cNvSpPr>
            </xdr:nvSpPr>
            <xdr:spPr>
              <a:xfrm>
                <a:off x="153" y="210"/>
                <a:ext cx="233" cy="21"/>
              </a:xfrm>
              <a:prstGeom prst="rect">
                <a:avLst/>
              </a:prstGeom>
              <a:noFill/>
              <a:ln w="9525" cmpd="sng">
                <a:noFill/>
              </a:ln>
            </xdr:spPr>
            <xdr:txBody>
              <a:bodyPr vertOverflow="clip" wrap="square" lIns="18288" tIns="18288" rIns="0" bIns="0">
                <a:spAutoFit/>
              </a:bodyPr>
              <a:p>
                <a:pPr algn="l">
                  <a:defRPr/>
                </a:pPr>
                <a:r>
                  <a:rPr lang="en-US" cap="none" sz="1200" b="0" i="0" u="none" baseline="0">
                    <a:solidFill>
                      <a:srgbClr val="000000"/>
                    </a:solidFill>
                  </a:rPr>
                  <a:t>JIANSHEGONGCHENGJIANLIYU </a:t>
                </a:r>
              </a:p>
            </xdr:txBody>
          </xdr:sp>
          <xdr:sp>
            <xdr:nvSpPr>
              <xdr:cNvPr id="12" name="Text Box 7"/>
              <xdr:cNvSpPr txBox="1">
                <a:spLocks noChangeArrowheads="1"/>
              </xdr:cNvSpPr>
            </xdr:nvSpPr>
            <xdr:spPr>
              <a:xfrm>
                <a:off x="153" y="231"/>
                <a:ext cx="290" cy="21"/>
              </a:xfrm>
              <a:prstGeom prst="rect">
                <a:avLst/>
              </a:prstGeom>
              <a:noFill/>
              <a:ln w="9525" cmpd="sng">
                <a:noFill/>
              </a:ln>
            </xdr:spPr>
            <xdr:txBody>
              <a:bodyPr vertOverflow="clip" wrap="square" lIns="18288" tIns="18288" rIns="0" bIns="0">
                <a:spAutoFit/>
              </a:bodyPr>
              <a:p>
                <a:pPr algn="l">
                  <a:defRPr/>
                </a:pPr>
                <a:r>
                  <a:rPr lang="en-US" cap="none" sz="1200" b="0" i="0" u="none" baseline="0">
                    <a:solidFill>
                      <a:srgbClr val="000000"/>
                    </a:solidFill>
                  </a:rPr>
                  <a:t>XIANGGUANFUWUSHOUFEIBIAOZHUN </a:t>
                </a:r>
              </a:p>
            </xdr:txBody>
          </xdr:sp>
        </xdr:grpSp>
      </xdr:grpSp>
    </xdr:grpSp>
    <xdr:clientData/>
  </xdr:twoCellAnchor>
  <xdr:twoCellAnchor>
    <xdr:from>
      <xdr:col>2</xdr:col>
      <xdr:colOff>438150</xdr:colOff>
      <xdr:row>14</xdr:row>
      <xdr:rowOff>19050</xdr:rowOff>
    </xdr:from>
    <xdr:to>
      <xdr:col>5</xdr:col>
      <xdr:colOff>133350</xdr:colOff>
      <xdr:row>15</xdr:row>
      <xdr:rowOff>209550</xdr:rowOff>
    </xdr:to>
    <xdr:grpSp>
      <xdr:nvGrpSpPr>
        <xdr:cNvPr id="13" name="Group 34"/>
        <xdr:cNvGrpSpPr>
          <a:grpSpLocks/>
        </xdr:cNvGrpSpPr>
      </xdr:nvGrpSpPr>
      <xdr:grpSpPr>
        <a:xfrm>
          <a:off x="1809750" y="4152900"/>
          <a:ext cx="1752600" cy="485775"/>
          <a:chOff x="378" y="442"/>
          <a:chExt cx="184" cy="51"/>
        </a:xfrm>
        <a:solidFill>
          <a:srgbClr val="FFFFFF"/>
        </a:solidFill>
      </xdr:grpSpPr>
      <xdr:grpSp>
        <xdr:nvGrpSpPr>
          <xdr:cNvPr id="14" name="Group 13"/>
          <xdr:cNvGrpSpPr>
            <a:grpSpLocks/>
          </xdr:cNvGrpSpPr>
        </xdr:nvGrpSpPr>
        <xdr:grpSpPr>
          <a:xfrm>
            <a:off x="419" y="442"/>
            <a:ext cx="143" cy="51"/>
            <a:chOff x="403" y="416"/>
            <a:chExt cx="143" cy="51"/>
          </a:xfrm>
          <a:solidFill>
            <a:srgbClr val="FFFFFF"/>
          </a:solidFill>
        </xdr:grpSpPr>
        <xdr:sp>
          <xdr:nvSpPr>
            <xdr:cNvPr id="15" name="Text Box 10"/>
            <xdr:cNvSpPr txBox="1">
              <a:spLocks noChangeArrowheads="1"/>
            </xdr:cNvSpPr>
          </xdr:nvSpPr>
          <xdr:spPr>
            <a:xfrm>
              <a:off x="403" y="416"/>
              <a:ext cx="143" cy="32"/>
            </a:xfrm>
            <a:prstGeom prst="rect">
              <a:avLst/>
            </a:prstGeom>
            <a:noFill/>
            <a:ln w="9525" cmpd="sng">
              <a:noFill/>
            </a:ln>
          </xdr:spPr>
          <xdr:txBody>
            <a:bodyPr vertOverflow="clip" wrap="square" lIns="27432" tIns="36576" rIns="0" bIns="0">
              <a:spAutoFit/>
            </a:bodyPr>
            <a:p>
              <a:pPr algn="l">
                <a:defRPr/>
              </a:pPr>
              <a:r>
                <a:rPr lang="en-US" cap="none" sz="1400" b="1" i="0" u="none" baseline="0">
                  <a:solidFill>
                    <a:srgbClr val="000000"/>
                  </a:solidFill>
                </a:rPr>
                <a:t>中国市场出版社</a:t>
              </a:r>
            </a:p>
          </xdr:txBody>
        </xdr:sp>
        <xdr:sp>
          <xdr:nvSpPr>
            <xdr:cNvPr id="16" name="Text Box 11"/>
            <xdr:cNvSpPr txBox="1">
              <a:spLocks noChangeArrowheads="1"/>
            </xdr:cNvSpPr>
          </xdr:nvSpPr>
          <xdr:spPr>
            <a:xfrm>
              <a:off x="404" y="445"/>
              <a:ext cx="141" cy="22"/>
            </a:xfrm>
            <a:prstGeom prst="rect">
              <a:avLst/>
            </a:prstGeom>
            <a:noFill/>
            <a:ln w="9525" cmpd="sng">
              <a:noFill/>
            </a:ln>
          </xdr:spPr>
          <xdr:txBody>
            <a:bodyPr vertOverflow="clip" wrap="square" lIns="27432" tIns="22860" rIns="0" bIns="0">
              <a:spAutoFit/>
            </a:bodyPr>
            <a:p>
              <a:pPr algn="l">
                <a:defRPr/>
              </a:pPr>
              <a:r>
                <a:rPr lang="en-US" cap="none" sz="1200" b="0" i="0" u="none" baseline="0">
                  <a:solidFill>
                    <a:srgbClr val="000000"/>
                  </a:solidFill>
                </a:rPr>
                <a:t>China Market Press</a:t>
              </a:r>
            </a:p>
          </xdr:txBody>
        </xdr:sp>
        <xdr:sp>
          <xdr:nvSpPr>
            <xdr:cNvPr id="17" name="Line 12"/>
            <xdr:cNvSpPr>
              <a:spLocks/>
            </xdr:cNvSpPr>
          </xdr:nvSpPr>
          <xdr:spPr>
            <a:xfrm>
              <a:off x="408" y="444"/>
              <a:ext cx="13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grpSp>
      <xdr:pic>
        <xdr:nvPicPr>
          <xdr:cNvPr id="18" name="Picture 33" descr="精彩23"/>
          <xdr:cNvPicPr preferRelativeResize="1">
            <a:picLocks noChangeAspect="1"/>
          </xdr:cNvPicPr>
        </xdr:nvPicPr>
        <xdr:blipFill>
          <a:blip r:embed="rId1"/>
          <a:stretch>
            <a:fillRect/>
          </a:stretch>
        </xdr:blipFill>
        <xdr:spPr>
          <a:xfrm>
            <a:off x="378" y="450"/>
            <a:ext cx="38" cy="38"/>
          </a:xfrm>
          <a:prstGeom prst="rect">
            <a:avLst/>
          </a:prstGeom>
          <a:noFill/>
          <a:ln w="9525" cmpd="sng">
            <a:noFill/>
          </a:ln>
        </xdr:spPr>
      </xdr:pic>
    </xdr:grpSp>
    <xdr:clientData/>
  </xdr:twoCellAnchor>
  <xdr:twoCellAnchor>
    <xdr:from>
      <xdr:col>11</xdr:col>
      <xdr:colOff>371475</xdr:colOff>
      <xdr:row>3</xdr:row>
      <xdr:rowOff>123825</xdr:rowOff>
    </xdr:from>
    <xdr:to>
      <xdr:col>12</xdr:col>
      <xdr:colOff>66675</xdr:colOff>
      <xdr:row>4</xdr:row>
      <xdr:rowOff>190500</xdr:rowOff>
    </xdr:to>
    <xdr:pic macro="[0]!封面至程序2">
      <xdr:nvPicPr>
        <xdr:cNvPr id="19" name="Picture 17" descr="EXCEL图标"/>
        <xdr:cNvPicPr preferRelativeResize="1">
          <a:picLocks noChangeAspect="1"/>
        </xdr:cNvPicPr>
      </xdr:nvPicPr>
      <xdr:blipFill>
        <a:blip r:embed="rId2"/>
        <a:stretch>
          <a:fillRect/>
        </a:stretch>
      </xdr:blipFill>
      <xdr:spPr>
        <a:xfrm>
          <a:off x="7915275" y="1009650"/>
          <a:ext cx="381000" cy="361950"/>
        </a:xfrm>
        <a:prstGeom prst="rect">
          <a:avLst/>
        </a:prstGeom>
        <a:noFill/>
        <a:ln w="9525" cmpd="sng">
          <a:noFill/>
        </a:ln>
      </xdr:spPr>
    </xdr:pic>
    <xdr:clientData/>
  </xdr:twoCellAnchor>
  <xdr:oneCellAnchor>
    <xdr:from>
      <xdr:col>8</xdr:col>
      <xdr:colOff>609600</xdr:colOff>
      <xdr:row>5</xdr:row>
      <xdr:rowOff>57150</xdr:rowOff>
    </xdr:from>
    <xdr:ext cx="1495425" cy="285750"/>
    <xdr:sp macro="[0]!封面至基价">
      <xdr:nvSpPr>
        <xdr:cNvPr id="20" name="Text Box 22"/>
        <xdr:cNvSpPr txBox="1">
          <a:spLocks noChangeArrowheads="1"/>
        </xdr:cNvSpPr>
      </xdr:nvSpPr>
      <xdr:spPr>
        <a:xfrm>
          <a:off x="6096000" y="1533525"/>
          <a:ext cx="1495425" cy="285750"/>
        </a:xfrm>
        <a:prstGeom prst="rect">
          <a:avLst/>
        </a:prstGeom>
        <a:noFill/>
        <a:ln w="9525" cmpd="sng">
          <a:noFill/>
        </a:ln>
      </xdr:spPr>
      <xdr:txBody>
        <a:bodyPr vertOverflow="clip" wrap="square" lIns="27432" tIns="27432" rIns="0" bIns="0">
          <a:spAutoFit/>
        </a:bodyPr>
        <a:p>
          <a:pPr algn="l">
            <a:defRPr/>
          </a:pPr>
          <a:r>
            <a:rPr lang="en-US" cap="none" sz="1600" b="1" i="0" u="none" baseline="0">
              <a:solidFill>
                <a:srgbClr val="0000FF"/>
              </a:solidFill>
              <a:latin typeface="宋体"/>
              <a:ea typeface="宋体"/>
              <a:cs typeface="宋体"/>
            </a:rPr>
            <a:t>■监理收费基价</a:t>
          </a:r>
        </a:p>
      </xdr:txBody>
    </xdr:sp>
    <xdr:clientData/>
  </xdr:oneCellAnchor>
  <xdr:oneCellAnchor>
    <xdr:from>
      <xdr:col>8</xdr:col>
      <xdr:colOff>609600</xdr:colOff>
      <xdr:row>6</xdr:row>
      <xdr:rowOff>266700</xdr:rowOff>
    </xdr:from>
    <xdr:ext cx="1495425" cy="285750"/>
    <xdr:sp macro="[0]!封面至专业">
      <xdr:nvSpPr>
        <xdr:cNvPr id="21" name="Text Box 23"/>
        <xdr:cNvSpPr txBox="1">
          <a:spLocks noChangeArrowheads="1"/>
        </xdr:cNvSpPr>
      </xdr:nvSpPr>
      <xdr:spPr>
        <a:xfrm>
          <a:off x="6096000" y="2038350"/>
          <a:ext cx="1495425" cy="285750"/>
        </a:xfrm>
        <a:prstGeom prst="rect">
          <a:avLst/>
        </a:prstGeom>
        <a:noFill/>
        <a:ln w="9525" cmpd="sng">
          <a:noFill/>
        </a:ln>
      </xdr:spPr>
      <xdr:txBody>
        <a:bodyPr vertOverflow="clip" wrap="square" lIns="27432" tIns="27432" rIns="0" bIns="0">
          <a:spAutoFit/>
        </a:bodyPr>
        <a:p>
          <a:pPr algn="l">
            <a:defRPr/>
          </a:pPr>
          <a:r>
            <a:rPr lang="en-US" cap="none" sz="1600" b="1" i="0" u="none" baseline="0">
              <a:solidFill>
                <a:srgbClr val="0000FF"/>
              </a:solidFill>
              <a:latin typeface="宋体"/>
              <a:ea typeface="宋体"/>
              <a:cs typeface="宋体"/>
            </a:rPr>
            <a:t>■专业调整系数</a:t>
          </a:r>
        </a:p>
      </xdr:txBody>
    </xdr:sp>
    <xdr:clientData/>
  </xdr:oneCellAnchor>
  <xdr:oneCellAnchor>
    <xdr:from>
      <xdr:col>8</xdr:col>
      <xdr:colOff>609600</xdr:colOff>
      <xdr:row>8</xdr:row>
      <xdr:rowOff>180975</xdr:rowOff>
    </xdr:from>
    <xdr:ext cx="1914525" cy="285750"/>
    <xdr:sp macro="[0]!封面至复杂">
      <xdr:nvSpPr>
        <xdr:cNvPr id="22" name="Text Box 24"/>
        <xdr:cNvSpPr txBox="1">
          <a:spLocks noChangeArrowheads="1"/>
        </xdr:cNvSpPr>
      </xdr:nvSpPr>
      <xdr:spPr>
        <a:xfrm>
          <a:off x="6096000" y="2543175"/>
          <a:ext cx="1914525" cy="285750"/>
        </a:xfrm>
        <a:prstGeom prst="rect">
          <a:avLst/>
        </a:prstGeom>
        <a:noFill/>
        <a:ln w="9525" cmpd="sng">
          <a:noFill/>
        </a:ln>
      </xdr:spPr>
      <xdr:txBody>
        <a:bodyPr vertOverflow="clip" wrap="square" lIns="27432" tIns="27432" rIns="0" bIns="0">
          <a:spAutoFit/>
        </a:bodyPr>
        <a:p>
          <a:pPr algn="l">
            <a:defRPr/>
          </a:pPr>
          <a:r>
            <a:rPr lang="en-US" cap="none" sz="1600" b="1" i="0" u="none" baseline="0">
              <a:solidFill>
                <a:srgbClr val="0000FF"/>
              </a:solidFill>
              <a:latin typeface="宋体"/>
              <a:ea typeface="宋体"/>
              <a:cs typeface="宋体"/>
            </a:rPr>
            <a:t>■复杂程度调整系数</a:t>
          </a:r>
        </a:p>
      </xdr:txBody>
    </xdr:sp>
    <xdr:clientData/>
  </xdr:oneCellAnchor>
  <xdr:oneCellAnchor>
    <xdr:from>
      <xdr:col>8</xdr:col>
      <xdr:colOff>609600</xdr:colOff>
      <xdr:row>10</xdr:row>
      <xdr:rowOff>85725</xdr:rowOff>
    </xdr:from>
    <xdr:ext cx="1704975" cy="285750"/>
    <xdr:sp macro="[0]!封面至高程图">
      <xdr:nvSpPr>
        <xdr:cNvPr id="23" name="Text Box 25"/>
        <xdr:cNvSpPr txBox="1">
          <a:spLocks noChangeArrowheads="1"/>
        </xdr:cNvSpPr>
      </xdr:nvSpPr>
      <xdr:spPr>
        <a:xfrm>
          <a:off x="6096000" y="3038475"/>
          <a:ext cx="1704975" cy="285750"/>
        </a:xfrm>
        <a:prstGeom prst="rect">
          <a:avLst/>
        </a:prstGeom>
        <a:noFill/>
        <a:ln w="9525" cmpd="sng">
          <a:noFill/>
        </a:ln>
      </xdr:spPr>
      <xdr:txBody>
        <a:bodyPr vertOverflow="clip" wrap="square" lIns="27432" tIns="27432" rIns="0" bIns="0">
          <a:spAutoFit/>
        </a:bodyPr>
        <a:p>
          <a:pPr algn="l">
            <a:defRPr/>
          </a:pPr>
          <a:r>
            <a:rPr lang="en-US" cap="none" sz="1600" b="1" i="0" u="none" baseline="0">
              <a:solidFill>
                <a:srgbClr val="0000FF"/>
              </a:solidFill>
              <a:latin typeface="宋体"/>
              <a:ea typeface="宋体"/>
              <a:cs typeface="宋体"/>
            </a:rPr>
            <a:t>■海拔高程参考图</a:t>
          </a:r>
        </a:p>
      </xdr:txBody>
    </xdr:sp>
    <xdr:clientData/>
  </xdr:oneCellAnchor>
  <xdr:oneCellAnchor>
    <xdr:from>
      <xdr:col>8</xdr:col>
      <xdr:colOff>609600</xdr:colOff>
      <xdr:row>3</xdr:row>
      <xdr:rowOff>152400</xdr:rowOff>
    </xdr:from>
    <xdr:ext cx="1495425" cy="285750"/>
    <xdr:sp macro="[0]!封面至程序3">
      <xdr:nvSpPr>
        <xdr:cNvPr id="24" name="Text Box 26"/>
        <xdr:cNvSpPr txBox="1">
          <a:spLocks noChangeArrowheads="1"/>
        </xdr:cNvSpPr>
      </xdr:nvSpPr>
      <xdr:spPr>
        <a:xfrm>
          <a:off x="6096000" y="1038225"/>
          <a:ext cx="1495425" cy="285750"/>
        </a:xfrm>
        <a:prstGeom prst="rect">
          <a:avLst/>
        </a:prstGeom>
        <a:noFill/>
        <a:ln w="9525" cmpd="sng">
          <a:noFill/>
        </a:ln>
      </xdr:spPr>
      <xdr:txBody>
        <a:bodyPr vertOverflow="clip" wrap="square" lIns="27432" tIns="27432" rIns="0" bIns="0">
          <a:spAutoFit/>
        </a:bodyPr>
        <a:p>
          <a:pPr algn="l">
            <a:defRPr/>
          </a:pPr>
          <a:r>
            <a:rPr lang="en-US" cap="none" sz="1600" b="1" i="0" u="none" baseline="0">
              <a:solidFill>
                <a:srgbClr val="FF0000"/>
              </a:solidFill>
              <a:latin typeface="宋体"/>
              <a:ea typeface="宋体"/>
              <a:cs typeface="宋体"/>
            </a:rPr>
            <a:t>■自动计费程序</a:t>
          </a:r>
        </a:p>
      </xdr:txBody>
    </xdr:sp>
    <xdr:clientData/>
  </xdr:oneCellAnchor>
  <xdr:twoCellAnchor>
    <xdr:from>
      <xdr:col>11</xdr:col>
      <xdr:colOff>285750</xdr:colOff>
      <xdr:row>16</xdr:row>
      <xdr:rowOff>152400</xdr:rowOff>
    </xdr:from>
    <xdr:to>
      <xdr:col>11</xdr:col>
      <xdr:colOff>533400</xdr:colOff>
      <xdr:row>17</xdr:row>
      <xdr:rowOff>114300</xdr:rowOff>
    </xdr:to>
    <xdr:pic>
      <xdr:nvPicPr>
        <xdr:cNvPr id="25" name="Picture 39" descr="ELEZ"/>
        <xdr:cNvPicPr preferRelativeResize="1">
          <a:picLocks noChangeAspect="1"/>
        </xdr:cNvPicPr>
      </xdr:nvPicPr>
      <xdr:blipFill>
        <a:blip r:embed="rId3"/>
        <a:stretch>
          <a:fillRect/>
        </a:stretch>
      </xdr:blipFill>
      <xdr:spPr>
        <a:xfrm>
          <a:off x="7829550" y="4876800"/>
          <a:ext cx="247650" cy="257175"/>
        </a:xfrm>
        <a:prstGeom prst="rect">
          <a:avLst/>
        </a:prstGeom>
        <a:noFill/>
        <a:ln w="9525" cmpd="sng">
          <a:noFill/>
        </a:ln>
      </xdr:spPr>
    </xdr:pic>
    <xdr:clientData/>
  </xdr:twoCellAnchor>
  <xdr:oneCellAnchor>
    <xdr:from>
      <xdr:col>11</xdr:col>
      <xdr:colOff>609600</xdr:colOff>
      <xdr:row>16</xdr:row>
      <xdr:rowOff>171450</xdr:rowOff>
    </xdr:from>
    <xdr:ext cx="781050" cy="200025"/>
    <xdr:sp>
      <xdr:nvSpPr>
        <xdr:cNvPr id="26" name="Text Box 40"/>
        <xdr:cNvSpPr txBox="1">
          <a:spLocks noChangeArrowheads="1"/>
        </xdr:cNvSpPr>
      </xdr:nvSpPr>
      <xdr:spPr>
        <a:xfrm>
          <a:off x="8153400" y="4895850"/>
          <a:ext cx="781050" cy="200025"/>
        </a:xfrm>
        <a:prstGeom prst="rect">
          <a:avLst/>
        </a:prstGeom>
        <a:noFill/>
        <a:ln w="9525" cmpd="sng">
          <a:noFill/>
        </a:ln>
      </xdr:spPr>
      <xdr:txBody>
        <a:bodyPr vertOverflow="clip" wrap="square" lIns="18288" tIns="18288" rIns="0" bIns="0">
          <a:spAutoFit/>
        </a:bodyPr>
        <a:p>
          <a:pPr algn="l">
            <a:defRPr/>
          </a:pPr>
          <a:r>
            <a:rPr lang="en-US" cap="none" sz="1200" b="0" i="0" u="none" baseline="0">
              <a:solidFill>
                <a:srgbClr val="000000"/>
              </a:solidFill>
              <a:latin typeface="宋体"/>
              <a:ea typeface="宋体"/>
              <a:cs typeface="宋体"/>
            </a:rPr>
            <a:t>2013.02.25</a:t>
          </a:r>
        </a:p>
      </xdr:txBody>
    </xdr:sp>
    <xdr:clientData/>
  </xdr:oneCellAnchor>
  <xdr:oneCellAnchor>
    <xdr:from>
      <xdr:col>8</xdr:col>
      <xdr:colOff>609600</xdr:colOff>
      <xdr:row>12</xdr:row>
      <xdr:rowOff>0</xdr:rowOff>
    </xdr:from>
    <xdr:ext cx="1914525" cy="285750"/>
    <xdr:sp macro="[0]!封面至高程">
      <xdr:nvSpPr>
        <xdr:cNvPr id="27" name="Text Box 41"/>
        <xdr:cNvSpPr txBox="1">
          <a:spLocks noChangeArrowheads="1"/>
        </xdr:cNvSpPr>
      </xdr:nvSpPr>
      <xdr:spPr>
        <a:xfrm>
          <a:off x="6096000" y="3543300"/>
          <a:ext cx="1914525" cy="285750"/>
        </a:xfrm>
        <a:prstGeom prst="rect">
          <a:avLst/>
        </a:prstGeom>
        <a:noFill/>
        <a:ln w="9525" cmpd="sng">
          <a:noFill/>
        </a:ln>
      </xdr:spPr>
      <xdr:txBody>
        <a:bodyPr vertOverflow="clip" wrap="square" lIns="27432" tIns="27432" rIns="0" bIns="0">
          <a:spAutoFit/>
        </a:bodyPr>
        <a:p>
          <a:pPr algn="l">
            <a:defRPr/>
          </a:pPr>
          <a:r>
            <a:rPr lang="en-US" cap="none" sz="1600" b="1" i="0" u="none" baseline="0">
              <a:solidFill>
                <a:srgbClr val="0000FF"/>
              </a:solidFill>
              <a:latin typeface="宋体"/>
              <a:ea typeface="宋体"/>
              <a:cs typeface="宋体"/>
            </a:rPr>
            <a:t>■城市海拔高程查询</a:t>
          </a:r>
        </a:p>
      </xdr:txBody>
    </xdr:sp>
    <xdr:clientData/>
  </xdr:oneCellAnchor>
  <xdr:oneCellAnchor>
    <xdr:from>
      <xdr:col>8</xdr:col>
      <xdr:colOff>609600</xdr:colOff>
      <xdr:row>13</xdr:row>
      <xdr:rowOff>209550</xdr:rowOff>
    </xdr:from>
    <xdr:ext cx="2505075" cy="285750"/>
    <xdr:sp macro="[0]!封面至文件">
      <xdr:nvSpPr>
        <xdr:cNvPr id="28" name="Text Box 20"/>
        <xdr:cNvSpPr txBox="1">
          <a:spLocks noChangeArrowheads="1"/>
        </xdr:cNvSpPr>
      </xdr:nvSpPr>
      <xdr:spPr>
        <a:xfrm>
          <a:off x="6096000" y="4048125"/>
          <a:ext cx="2505075" cy="285750"/>
        </a:xfrm>
        <a:prstGeom prst="rect">
          <a:avLst/>
        </a:prstGeom>
        <a:noFill/>
        <a:ln w="9525" cmpd="sng">
          <a:noFill/>
        </a:ln>
      </xdr:spPr>
      <xdr:txBody>
        <a:bodyPr vertOverflow="clip" wrap="square" lIns="27432" tIns="27432" rIns="0" bIns="0">
          <a:spAutoFit/>
        </a:bodyPr>
        <a:p>
          <a:pPr algn="l">
            <a:defRPr/>
          </a:pPr>
          <a:r>
            <a:rPr lang="en-US" cap="none" sz="1600" b="1" i="0" u="none" baseline="0">
              <a:solidFill>
                <a:srgbClr val="FF0000"/>
              </a:solidFill>
              <a:latin typeface="宋体"/>
              <a:ea typeface="宋体"/>
              <a:cs typeface="宋体"/>
            </a:rPr>
            <a:t>■发改价格〔</a:t>
          </a:r>
          <a:r>
            <a:rPr lang="en-US" cap="none" sz="1600" b="1" i="0" u="none" baseline="0">
              <a:solidFill>
                <a:srgbClr val="FF0000"/>
              </a:solidFill>
              <a:latin typeface="仿宋_GB2312"/>
              <a:ea typeface="仿宋_GB2312"/>
              <a:cs typeface="仿宋_GB2312"/>
            </a:rPr>
            <a:t>2007</a:t>
          </a:r>
          <a:r>
            <a:rPr lang="en-US" cap="none" sz="1600" b="1" i="0" u="none" baseline="0">
              <a:solidFill>
                <a:srgbClr val="FF0000"/>
              </a:solidFill>
              <a:latin typeface="宋体"/>
              <a:ea typeface="宋体"/>
              <a:cs typeface="宋体"/>
            </a:rPr>
            <a:t>〕</a:t>
          </a:r>
          <a:r>
            <a:rPr lang="en-US" cap="none" sz="1600" b="1" i="0" u="none" baseline="0">
              <a:solidFill>
                <a:srgbClr val="FF0000"/>
              </a:solidFill>
              <a:latin typeface="仿宋_GB2312"/>
              <a:ea typeface="仿宋_GB2312"/>
              <a:cs typeface="仿宋_GB2312"/>
            </a:rPr>
            <a:t>670</a:t>
          </a:r>
          <a:r>
            <a:rPr lang="en-US" cap="none" sz="1600" b="1" i="0" u="none" baseline="0">
              <a:solidFill>
                <a:srgbClr val="FF0000"/>
              </a:solidFill>
              <a:latin typeface="宋体"/>
              <a:ea typeface="宋体"/>
              <a:cs typeface="宋体"/>
            </a:rPr>
            <a:t>号</a:t>
          </a:r>
        </a:p>
      </xdr:txBody>
    </xdr:sp>
    <xdr:clientData/>
  </xdr:oneCellAnchor>
  <xdr:twoCellAnchor editAs="oneCell">
    <xdr:from>
      <xdr:col>2</xdr:col>
      <xdr:colOff>552450</xdr:colOff>
      <xdr:row>9</xdr:row>
      <xdr:rowOff>76200</xdr:rowOff>
    </xdr:from>
    <xdr:to>
      <xdr:col>5</xdr:col>
      <xdr:colOff>47625</xdr:colOff>
      <xdr:row>12</xdr:row>
      <xdr:rowOff>285750</xdr:rowOff>
    </xdr:to>
    <xdr:pic macro="[0]!封面至程序">
      <xdr:nvPicPr>
        <xdr:cNvPr id="29" name="Picture 46" descr="监理"/>
        <xdr:cNvPicPr preferRelativeResize="1">
          <a:picLocks noChangeAspect="1"/>
        </xdr:cNvPicPr>
      </xdr:nvPicPr>
      <xdr:blipFill>
        <a:blip r:embed="rId4">
          <a:clrChange>
            <a:clrFrom>
              <a:srgbClr val="FFFFFF"/>
            </a:clrFrom>
            <a:clrTo>
              <a:srgbClr val="FFFFFF">
                <a:alpha val="0"/>
              </a:srgbClr>
            </a:clrTo>
          </a:clrChange>
        </a:blip>
        <a:stretch>
          <a:fillRect/>
        </a:stretch>
      </xdr:blipFill>
      <xdr:spPr>
        <a:xfrm>
          <a:off x="1924050" y="2733675"/>
          <a:ext cx="1552575" cy="10953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1038225</xdr:colOff>
      <xdr:row>6</xdr:row>
      <xdr:rowOff>9525</xdr:rowOff>
    </xdr:from>
    <xdr:to>
      <xdr:col>12</xdr:col>
      <xdr:colOff>247650</xdr:colOff>
      <xdr:row>8</xdr:row>
      <xdr:rowOff>257175</xdr:rowOff>
    </xdr:to>
    <xdr:grpSp>
      <xdr:nvGrpSpPr>
        <xdr:cNvPr id="1" name="Group 108"/>
        <xdr:cNvGrpSpPr>
          <a:grpSpLocks/>
        </xdr:cNvGrpSpPr>
      </xdr:nvGrpSpPr>
      <xdr:grpSpPr>
        <a:xfrm>
          <a:off x="3924300" y="1771650"/>
          <a:ext cx="2686050" cy="819150"/>
          <a:chOff x="451" y="184"/>
          <a:chExt cx="275" cy="86"/>
        </a:xfrm>
        <a:solidFill>
          <a:srgbClr val="FFFFFF"/>
        </a:solidFill>
      </xdr:grpSpPr>
    </xdr:grpSp>
    <xdr:clientData/>
  </xdr:twoCellAnchor>
  <xdr:oneCellAnchor>
    <xdr:from>
      <xdr:col>11</xdr:col>
      <xdr:colOff>828675</xdr:colOff>
      <xdr:row>12</xdr:row>
      <xdr:rowOff>9525</xdr:rowOff>
    </xdr:from>
    <xdr:ext cx="381000" cy="847725"/>
    <xdr:grpSp>
      <xdr:nvGrpSpPr>
        <xdr:cNvPr id="5" name="Group 103"/>
        <xdr:cNvGrpSpPr>
          <a:grpSpLocks/>
        </xdr:cNvGrpSpPr>
      </xdr:nvGrpSpPr>
      <xdr:grpSpPr>
        <a:xfrm>
          <a:off x="6238875" y="3486150"/>
          <a:ext cx="381000" cy="847725"/>
          <a:chOff x="664" y="416"/>
          <a:chExt cx="40" cy="89"/>
        </a:xfrm>
        <a:solidFill>
          <a:srgbClr val="FFFFFF"/>
        </a:solidFill>
      </xdr:grpSpPr>
      <xdr:sp>
        <xdr:nvSpPr>
          <xdr:cNvPr id="6" name="AutoShape 71"/>
          <xdr:cNvSpPr>
            <a:spLocks/>
          </xdr:cNvSpPr>
        </xdr:nvSpPr>
        <xdr:spPr>
          <a:xfrm>
            <a:off x="664" y="416"/>
            <a:ext cx="40" cy="89"/>
          </a:xfrm>
          <a:prstGeom prst="bevel">
            <a:avLst>
              <a:gd name="adj" fmla="val -42500"/>
            </a:avLst>
          </a:prstGeom>
          <a:solidFill>
            <a:srgbClr val="C0C0C0"/>
          </a:solidFill>
          <a:ln w="9525" cmpd="sng">
            <a:noFill/>
          </a:ln>
        </xdr:spPr>
        <xdr:txBody>
          <a:bodyPr vertOverflow="clip" wrap="square"/>
          <a:p>
            <a:pPr algn="l">
              <a:defRPr/>
            </a:pPr>
            <a:r>
              <a:rPr lang="en-US" cap="none" u="none" baseline="0">
                <a:latin typeface="宋体"/>
                <a:ea typeface="宋体"/>
                <a:cs typeface="宋体"/>
              </a:rPr>
              <a:t/>
            </a:r>
          </a:p>
        </xdr:txBody>
      </xdr:sp>
      <xdr:sp>
        <xdr:nvSpPr>
          <xdr:cNvPr id="7" name="AutoShape 23"/>
          <xdr:cNvSpPr>
            <a:spLocks noChangeAspect="1"/>
          </xdr:cNvSpPr>
        </xdr:nvSpPr>
        <xdr:spPr>
          <a:xfrm>
            <a:off x="675" y="421"/>
            <a:ext cx="19" cy="19"/>
          </a:xfrm>
          <a:prstGeom prst="rightArrow">
            <a:avLst>
              <a:gd name="adj1" fmla="val -4999"/>
              <a:gd name="adj2" fmla="val -22726"/>
            </a:avLst>
          </a:prstGeom>
          <a:solidFill>
            <a:srgbClr val="FF0000"/>
          </a:solidFill>
          <a:ln w="6350" cmpd="sng">
            <a:noFill/>
          </a:ln>
        </xdr:spPr>
        <xdr:txBody>
          <a:bodyPr vertOverflow="clip" wrap="square"/>
          <a:p>
            <a:pPr algn="l">
              <a:defRPr/>
            </a:pPr>
            <a:r>
              <a:rPr lang="en-US" cap="none" u="none" baseline="0">
                <a:latin typeface="宋体"/>
                <a:ea typeface="宋体"/>
                <a:cs typeface="宋体"/>
              </a:rPr>
              <a:t/>
            </a:r>
          </a:p>
        </xdr:txBody>
      </xdr:sp>
      <xdr:sp>
        <xdr:nvSpPr>
          <xdr:cNvPr id="8" name="AutoShape 24"/>
          <xdr:cNvSpPr>
            <a:spLocks noChangeAspect="1"/>
          </xdr:cNvSpPr>
        </xdr:nvSpPr>
        <xdr:spPr>
          <a:xfrm>
            <a:off x="675" y="450"/>
            <a:ext cx="19" cy="19"/>
          </a:xfrm>
          <a:prstGeom prst="rightArrow">
            <a:avLst>
              <a:gd name="adj1" fmla="val -4999"/>
              <a:gd name="adj2" fmla="val -22726"/>
            </a:avLst>
          </a:prstGeom>
          <a:solidFill>
            <a:srgbClr val="FF0000"/>
          </a:solidFill>
          <a:ln w="22225" cmpd="sng">
            <a:noFill/>
          </a:ln>
        </xdr:spPr>
        <xdr:txBody>
          <a:bodyPr vertOverflow="clip" wrap="square"/>
          <a:p>
            <a:pPr algn="l">
              <a:defRPr/>
            </a:pPr>
            <a:r>
              <a:rPr lang="en-US" cap="none" u="none" baseline="0">
                <a:latin typeface="宋体"/>
                <a:ea typeface="宋体"/>
                <a:cs typeface="宋体"/>
              </a:rPr>
              <a:t/>
            </a:r>
          </a:p>
        </xdr:txBody>
      </xdr:sp>
      <xdr:sp>
        <xdr:nvSpPr>
          <xdr:cNvPr id="9" name="AutoShape 25"/>
          <xdr:cNvSpPr>
            <a:spLocks noChangeAspect="1"/>
          </xdr:cNvSpPr>
        </xdr:nvSpPr>
        <xdr:spPr>
          <a:xfrm>
            <a:off x="675" y="480"/>
            <a:ext cx="19" cy="19"/>
          </a:xfrm>
          <a:prstGeom prst="rightArrow">
            <a:avLst>
              <a:gd name="adj1" fmla="val -4999"/>
              <a:gd name="adj2" fmla="val -22726"/>
            </a:avLst>
          </a:prstGeom>
          <a:solidFill>
            <a:srgbClr val="FF0000"/>
          </a:solidFill>
          <a:ln w="22225" cmpd="sng">
            <a:noFill/>
          </a:ln>
        </xdr:spPr>
        <xdr:txBody>
          <a:bodyPr vertOverflow="clip" wrap="square"/>
          <a:p>
            <a:pPr algn="l">
              <a:defRPr/>
            </a:pPr>
            <a:r>
              <a:rPr lang="en-US" cap="none" u="none" baseline="0">
                <a:latin typeface="宋体"/>
                <a:ea typeface="宋体"/>
                <a:cs typeface="宋体"/>
              </a:rPr>
              <a:t/>
            </a:r>
          </a:p>
        </xdr:txBody>
      </xdr:sp>
      <xdr:sp>
        <xdr:nvSpPr>
          <xdr:cNvPr id="10" name="Line 101"/>
          <xdr:cNvSpPr>
            <a:spLocks/>
          </xdr:cNvSpPr>
        </xdr:nvSpPr>
        <xdr:spPr>
          <a:xfrm>
            <a:off x="668" y="445"/>
            <a:ext cx="31"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sp>
        <xdr:nvSpPr>
          <xdr:cNvPr id="11" name="Line 102"/>
          <xdr:cNvSpPr>
            <a:spLocks/>
          </xdr:cNvSpPr>
        </xdr:nvSpPr>
        <xdr:spPr>
          <a:xfrm>
            <a:off x="668" y="475"/>
            <a:ext cx="31"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grpSp>
    <xdr:clientData/>
  </xdr:oneCellAnchor>
  <xdr:twoCellAnchor>
    <xdr:from>
      <xdr:col>5</xdr:col>
      <xdr:colOff>0</xdr:colOff>
      <xdr:row>10</xdr:row>
      <xdr:rowOff>0</xdr:rowOff>
    </xdr:from>
    <xdr:to>
      <xdr:col>12</xdr:col>
      <xdr:colOff>257175</xdr:colOff>
      <xdr:row>11</xdr:row>
      <xdr:rowOff>0</xdr:rowOff>
    </xdr:to>
    <xdr:grpSp>
      <xdr:nvGrpSpPr>
        <xdr:cNvPr id="12" name="Group 120"/>
        <xdr:cNvGrpSpPr>
          <a:grpSpLocks/>
        </xdr:cNvGrpSpPr>
      </xdr:nvGrpSpPr>
      <xdr:grpSpPr>
        <a:xfrm>
          <a:off x="1485900" y="2905125"/>
          <a:ext cx="5133975" cy="285750"/>
          <a:chOff x="156" y="306"/>
          <a:chExt cx="539" cy="35"/>
        </a:xfrm>
        <a:solidFill>
          <a:srgbClr val="FFFFFF"/>
        </a:solidFill>
      </xdr:grpSpPr>
    </xdr:grpSp>
    <xdr:clientData/>
  </xdr:twoCellAnchor>
  <xdr:twoCellAnchor>
    <xdr:from>
      <xdr:col>5</xdr:col>
      <xdr:colOff>0</xdr:colOff>
      <xdr:row>11</xdr:row>
      <xdr:rowOff>0</xdr:rowOff>
    </xdr:from>
    <xdr:to>
      <xdr:col>12</xdr:col>
      <xdr:colOff>257175</xdr:colOff>
      <xdr:row>12</xdr:row>
      <xdr:rowOff>0</xdr:rowOff>
    </xdr:to>
    <xdr:grpSp>
      <xdr:nvGrpSpPr>
        <xdr:cNvPr id="16" name="Group 112"/>
        <xdr:cNvGrpSpPr>
          <a:grpSpLocks/>
        </xdr:cNvGrpSpPr>
      </xdr:nvGrpSpPr>
      <xdr:grpSpPr>
        <a:xfrm>
          <a:off x="1485900" y="3190875"/>
          <a:ext cx="5133975" cy="285750"/>
          <a:chOff x="156" y="338"/>
          <a:chExt cx="570" cy="35"/>
        </a:xfrm>
        <a:solidFill>
          <a:srgbClr val="FFFFFF"/>
        </a:solidFill>
      </xdr:grpSpPr>
    </xdr:grpSp>
    <xdr:clientData/>
  </xdr:twoCellAnchor>
  <xdr:oneCellAnchor>
    <xdr:from>
      <xdr:col>3</xdr:col>
      <xdr:colOff>19050</xdr:colOff>
      <xdr:row>2</xdr:row>
      <xdr:rowOff>123825</xdr:rowOff>
    </xdr:from>
    <xdr:ext cx="1790700" cy="361950"/>
    <xdr:grpSp>
      <xdr:nvGrpSpPr>
        <xdr:cNvPr id="22" name="Group 122"/>
        <xdr:cNvGrpSpPr>
          <a:grpSpLocks/>
        </xdr:cNvGrpSpPr>
      </xdr:nvGrpSpPr>
      <xdr:grpSpPr>
        <a:xfrm>
          <a:off x="914400" y="1009650"/>
          <a:ext cx="1790700" cy="361950"/>
          <a:chOff x="108" y="106"/>
          <a:chExt cx="176" cy="38"/>
        </a:xfrm>
        <a:solidFill>
          <a:srgbClr val="FFFFFF"/>
        </a:solidFill>
      </xdr:grpSpPr>
    </xdr:grpSp>
    <xdr:clientData/>
  </xdr:oneCellAnchor>
  <xdr:twoCellAnchor editAs="oneCell">
    <xdr:from>
      <xdr:col>2</xdr:col>
      <xdr:colOff>228600</xdr:colOff>
      <xdr:row>1</xdr:row>
      <xdr:rowOff>85725</xdr:rowOff>
    </xdr:from>
    <xdr:to>
      <xdr:col>3</xdr:col>
      <xdr:colOff>257175</xdr:colOff>
      <xdr:row>1</xdr:row>
      <xdr:rowOff>504825</xdr:rowOff>
    </xdr:to>
    <xdr:pic macro="[0]!程序至封面">
      <xdr:nvPicPr>
        <xdr:cNvPr id="26" name="Picture 119" descr="Image00000"/>
        <xdr:cNvPicPr preferRelativeResize="1">
          <a:picLocks noChangeAspect="1"/>
        </xdr:cNvPicPr>
      </xdr:nvPicPr>
      <xdr:blipFill>
        <a:blip r:embed="rId1"/>
        <a:stretch>
          <a:fillRect/>
        </a:stretch>
      </xdr:blipFill>
      <xdr:spPr>
        <a:xfrm>
          <a:off x="742950" y="400050"/>
          <a:ext cx="409575" cy="419100"/>
        </a:xfrm>
        <a:prstGeom prst="rect">
          <a:avLst/>
        </a:prstGeom>
        <a:noFill/>
        <a:ln w="9525" cmpd="sng">
          <a:noFill/>
        </a:ln>
      </xdr:spPr>
    </xdr:pic>
    <xdr:clientData/>
  </xdr:twoCellAnchor>
  <xdr:twoCellAnchor editAs="oneCell">
    <xdr:from>
      <xdr:col>14</xdr:col>
      <xdr:colOff>314325</xdr:colOff>
      <xdr:row>22</xdr:row>
      <xdr:rowOff>190500</xdr:rowOff>
    </xdr:from>
    <xdr:to>
      <xdr:col>14</xdr:col>
      <xdr:colOff>723900</xdr:colOff>
      <xdr:row>24</xdr:row>
      <xdr:rowOff>28575</xdr:rowOff>
    </xdr:to>
    <xdr:pic macro="[0]!程序至封面">
      <xdr:nvPicPr>
        <xdr:cNvPr id="27" name="Picture 124" descr="返回"/>
        <xdr:cNvPicPr preferRelativeResize="1">
          <a:picLocks noChangeAspect="1"/>
        </xdr:cNvPicPr>
      </xdr:nvPicPr>
      <xdr:blipFill>
        <a:blip r:embed="rId2"/>
        <a:stretch>
          <a:fillRect/>
        </a:stretch>
      </xdr:blipFill>
      <xdr:spPr>
        <a:xfrm>
          <a:off x="8115300" y="6153150"/>
          <a:ext cx="409575" cy="390525"/>
        </a:xfrm>
        <a:prstGeom prst="rect">
          <a:avLst/>
        </a:prstGeom>
        <a:noFill/>
        <a:ln w="9525" cmpd="sng">
          <a:noFill/>
        </a:ln>
      </xdr:spPr>
    </xdr:pic>
    <xdr:clientData/>
  </xdr:twoCellAnchor>
  <xdr:twoCellAnchor editAs="oneCell">
    <xdr:from>
      <xdr:col>4</xdr:col>
      <xdr:colOff>114300</xdr:colOff>
      <xdr:row>1</xdr:row>
      <xdr:rowOff>133350</xdr:rowOff>
    </xdr:from>
    <xdr:to>
      <xdr:col>13</xdr:col>
      <xdr:colOff>9525</xdr:colOff>
      <xdr:row>1</xdr:row>
      <xdr:rowOff>495300</xdr:rowOff>
    </xdr:to>
    <xdr:pic>
      <xdr:nvPicPr>
        <xdr:cNvPr id="28" name="Picture 125" descr="监理字"/>
        <xdr:cNvPicPr preferRelativeResize="1">
          <a:picLocks noChangeAspect="1"/>
        </xdr:cNvPicPr>
      </xdr:nvPicPr>
      <xdr:blipFill>
        <a:blip r:embed="rId3"/>
        <a:stretch>
          <a:fillRect/>
        </a:stretch>
      </xdr:blipFill>
      <xdr:spPr>
        <a:xfrm>
          <a:off x="1304925" y="447675"/>
          <a:ext cx="5334000" cy="3619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638175</xdr:colOff>
      <xdr:row>1</xdr:row>
      <xdr:rowOff>9525</xdr:rowOff>
    </xdr:to>
    <xdr:sp>
      <xdr:nvSpPr>
        <xdr:cNvPr id="1" name="Rectangle 4"/>
        <xdr:cNvSpPr>
          <a:spLocks/>
        </xdr:cNvSpPr>
      </xdr:nvSpPr>
      <xdr:spPr>
        <a:xfrm>
          <a:off x="0" y="0"/>
          <a:ext cx="971550" cy="371475"/>
        </a:xfrm>
        <a:prstGeom prst="rect">
          <a:avLst/>
        </a:prstGeom>
        <a:solidFill>
          <a:srgbClr val="FFFFFF"/>
        </a:solidFill>
        <a:ln w="9525" cmpd="sng">
          <a:noFill/>
        </a:ln>
      </xdr:spPr>
      <xdr:txBody>
        <a:bodyPr vertOverflow="clip" wrap="square"/>
        <a:p>
          <a:pPr algn="l">
            <a:defRPr/>
          </a:pPr>
          <a:r>
            <a:rPr lang="en-US" cap="none" u="none" baseline="0">
              <a:latin typeface="宋体"/>
              <a:ea typeface="宋体"/>
              <a:cs typeface="宋体"/>
            </a:rPr>
            <a:t/>
          </a:r>
        </a:p>
      </xdr:txBody>
    </xdr:sp>
    <xdr:clientData/>
  </xdr:twoCellAnchor>
  <xdr:twoCellAnchor editAs="absolute">
    <xdr:from>
      <xdr:col>0</xdr:col>
      <xdr:colOff>0</xdr:colOff>
      <xdr:row>0</xdr:row>
      <xdr:rowOff>0</xdr:rowOff>
    </xdr:from>
    <xdr:to>
      <xdr:col>3</xdr:col>
      <xdr:colOff>0</xdr:colOff>
      <xdr:row>9</xdr:row>
      <xdr:rowOff>123825</xdr:rowOff>
    </xdr:to>
    <xdr:sp>
      <xdr:nvSpPr>
        <xdr:cNvPr id="2" name="Rectangle 2"/>
        <xdr:cNvSpPr>
          <a:spLocks/>
        </xdr:cNvSpPr>
      </xdr:nvSpPr>
      <xdr:spPr>
        <a:xfrm>
          <a:off x="0" y="0"/>
          <a:ext cx="9563100" cy="6143625"/>
        </a:xfrm>
        <a:prstGeom prst="rect">
          <a:avLst/>
        </a:prstGeom>
        <a:noFill/>
        <a:ln w="9525" cmpd="sng">
          <a:solidFill>
            <a:srgbClr val="FFFF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editAs="oneCell">
    <xdr:from>
      <xdr:col>1</xdr:col>
      <xdr:colOff>409575</xdr:colOff>
      <xdr:row>1</xdr:row>
      <xdr:rowOff>257175</xdr:rowOff>
    </xdr:from>
    <xdr:to>
      <xdr:col>1</xdr:col>
      <xdr:colOff>1123950</xdr:colOff>
      <xdr:row>1</xdr:row>
      <xdr:rowOff>609600</xdr:rowOff>
    </xdr:to>
    <xdr:pic macro="[0]!程序至封面">
      <xdr:nvPicPr>
        <xdr:cNvPr id="3" name="Picture 5" descr="J0102002"/>
        <xdr:cNvPicPr preferRelativeResize="1">
          <a:picLocks noChangeAspect="1"/>
        </xdr:cNvPicPr>
      </xdr:nvPicPr>
      <xdr:blipFill>
        <a:blip r:embed="rId1"/>
        <a:stretch>
          <a:fillRect/>
        </a:stretch>
      </xdr:blipFill>
      <xdr:spPr>
        <a:xfrm flipH="1">
          <a:off x="742950" y="619125"/>
          <a:ext cx="714375" cy="352425"/>
        </a:xfrm>
        <a:prstGeom prst="rect">
          <a:avLst/>
        </a:prstGeom>
        <a:noFill/>
        <a:ln w="9525" cmpd="sng">
          <a:noFill/>
        </a:ln>
      </xdr:spPr>
    </xdr:pic>
    <xdr:clientData/>
  </xdr:twoCellAnchor>
  <xdr:twoCellAnchor editAs="oneCell">
    <xdr:from>
      <xdr:col>1</xdr:col>
      <xdr:colOff>8334375</xdr:colOff>
      <xdr:row>1</xdr:row>
      <xdr:rowOff>190500</xdr:rowOff>
    </xdr:from>
    <xdr:to>
      <xdr:col>1</xdr:col>
      <xdr:colOff>8734425</xdr:colOff>
      <xdr:row>1</xdr:row>
      <xdr:rowOff>581025</xdr:rowOff>
    </xdr:to>
    <xdr:pic macro="[0]!程序至封面">
      <xdr:nvPicPr>
        <xdr:cNvPr id="4" name="Picture 6" descr="返回"/>
        <xdr:cNvPicPr preferRelativeResize="1">
          <a:picLocks noChangeAspect="1"/>
        </xdr:cNvPicPr>
      </xdr:nvPicPr>
      <xdr:blipFill>
        <a:blip r:embed="rId2"/>
        <a:stretch>
          <a:fillRect/>
        </a:stretch>
      </xdr:blipFill>
      <xdr:spPr>
        <a:xfrm>
          <a:off x="8667750" y="552450"/>
          <a:ext cx="409575" cy="390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561975</xdr:colOff>
      <xdr:row>2</xdr:row>
      <xdr:rowOff>266700</xdr:rowOff>
    </xdr:to>
    <xdr:sp>
      <xdr:nvSpPr>
        <xdr:cNvPr id="1" name="Rectangle 2"/>
        <xdr:cNvSpPr>
          <a:spLocks/>
        </xdr:cNvSpPr>
      </xdr:nvSpPr>
      <xdr:spPr>
        <a:xfrm>
          <a:off x="0" y="0"/>
          <a:ext cx="1247775" cy="1238250"/>
        </a:xfrm>
        <a:prstGeom prst="rect">
          <a:avLst/>
        </a:prstGeom>
        <a:solidFill>
          <a:srgbClr val="FFFFFF"/>
        </a:solidFill>
        <a:ln w="9525" cmpd="sng">
          <a:noFill/>
        </a:ln>
      </xdr:spPr>
      <xdr:txBody>
        <a:bodyPr vertOverflow="clip" wrap="square"/>
        <a:p>
          <a:pPr algn="l">
            <a:defRPr/>
          </a:pPr>
          <a:r>
            <a:rPr lang="en-US" cap="none" u="none" baseline="0">
              <a:latin typeface="宋体"/>
              <a:ea typeface="宋体"/>
              <a:cs typeface="宋体"/>
            </a:rPr>
            <a:t/>
          </a:r>
        </a:p>
      </xdr:txBody>
    </xdr:sp>
    <xdr:clientData/>
  </xdr:twoCellAnchor>
  <xdr:twoCellAnchor editAs="oneCell">
    <xdr:from>
      <xdr:col>2</xdr:col>
      <xdr:colOff>266700</xdr:colOff>
      <xdr:row>0</xdr:row>
      <xdr:rowOff>361950</xdr:rowOff>
    </xdr:from>
    <xdr:to>
      <xdr:col>2</xdr:col>
      <xdr:colOff>981075</xdr:colOff>
      <xdr:row>0</xdr:row>
      <xdr:rowOff>714375</xdr:rowOff>
    </xdr:to>
    <xdr:pic macro="[0]!程序至封面">
      <xdr:nvPicPr>
        <xdr:cNvPr id="2" name="Picture 5" descr="J0102002"/>
        <xdr:cNvPicPr preferRelativeResize="1">
          <a:picLocks noChangeAspect="1"/>
        </xdr:cNvPicPr>
      </xdr:nvPicPr>
      <xdr:blipFill>
        <a:blip r:embed="rId1"/>
        <a:stretch>
          <a:fillRect/>
        </a:stretch>
      </xdr:blipFill>
      <xdr:spPr>
        <a:xfrm flipH="1">
          <a:off x="1638300" y="361950"/>
          <a:ext cx="714375" cy="352425"/>
        </a:xfrm>
        <a:prstGeom prst="rect">
          <a:avLst/>
        </a:prstGeom>
        <a:noFill/>
        <a:ln w="9525" cmpd="sng">
          <a:noFill/>
        </a:ln>
      </xdr:spPr>
    </xdr:pic>
    <xdr:clientData/>
  </xdr:twoCellAnchor>
  <xdr:twoCellAnchor editAs="oneCell">
    <xdr:from>
      <xdr:col>4</xdr:col>
      <xdr:colOff>2333625</xdr:colOff>
      <xdr:row>0</xdr:row>
      <xdr:rowOff>247650</xdr:rowOff>
    </xdr:from>
    <xdr:to>
      <xdr:col>4</xdr:col>
      <xdr:colOff>2743200</xdr:colOff>
      <xdr:row>0</xdr:row>
      <xdr:rowOff>638175</xdr:rowOff>
    </xdr:to>
    <xdr:pic macro="[0]!程序至封面">
      <xdr:nvPicPr>
        <xdr:cNvPr id="3" name="Picture 6" descr="返回"/>
        <xdr:cNvPicPr preferRelativeResize="1">
          <a:picLocks noChangeAspect="1"/>
        </xdr:cNvPicPr>
      </xdr:nvPicPr>
      <xdr:blipFill>
        <a:blip r:embed="rId2"/>
        <a:stretch>
          <a:fillRect/>
        </a:stretch>
      </xdr:blipFill>
      <xdr:spPr>
        <a:xfrm>
          <a:off x="7296150" y="247650"/>
          <a:ext cx="409575" cy="3905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733425</xdr:colOff>
      <xdr:row>1</xdr:row>
      <xdr:rowOff>361950</xdr:rowOff>
    </xdr:to>
    <xdr:sp>
      <xdr:nvSpPr>
        <xdr:cNvPr id="1" name="Rectangle 2"/>
        <xdr:cNvSpPr>
          <a:spLocks/>
        </xdr:cNvSpPr>
      </xdr:nvSpPr>
      <xdr:spPr>
        <a:xfrm>
          <a:off x="0" y="0"/>
          <a:ext cx="733425" cy="1095375"/>
        </a:xfrm>
        <a:prstGeom prst="rect">
          <a:avLst/>
        </a:prstGeom>
        <a:solidFill>
          <a:srgbClr val="FFFFFF"/>
        </a:solidFill>
        <a:ln w="9525" cmpd="sng">
          <a:noFill/>
        </a:ln>
      </xdr:spPr>
      <xdr:txBody>
        <a:bodyPr vertOverflow="clip" wrap="square"/>
        <a:p>
          <a:pPr algn="l">
            <a:defRPr/>
          </a:pPr>
          <a:r>
            <a:rPr lang="en-US" cap="none" u="none" baseline="0">
              <a:latin typeface="宋体"/>
              <a:ea typeface="宋体"/>
              <a:cs typeface="宋体"/>
            </a:rPr>
            <a:t/>
          </a:r>
        </a:p>
      </xdr:txBody>
    </xdr:sp>
    <xdr:clientData/>
  </xdr:twoCellAnchor>
  <xdr:twoCellAnchor editAs="oneCell">
    <xdr:from>
      <xdr:col>1</xdr:col>
      <xdr:colOff>238125</xdr:colOff>
      <xdr:row>0</xdr:row>
      <xdr:rowOff>219075</xdr:rowOff>
    </xdr:from>
    <xdr:to>
      <xdr:col>2</xdr:col>
      <xdr:colOff>333375</xdr:colOff>
      <xdr:row>0</xdr:row>
      <xdr:rowOff>571500</xdr:rowOff>
    </xdr:to>
    <xdr:pic macro="[0]!程序至封面">
      <xdr:nvPicPr>
        <xdr:cNvPr id="2" name="Picture 5" descr="J0102002"/>
        <xdr:cNvPicPr preferRelativeResize="1">
          <a:picLocks noChangeAspect="1"/>
        </xdr:cNvPicPr>
      </xdr:nvPicPr>
      <xdr:blipFill>
        <a:blip r:embed="rId1"/>
        <a:stretch>
          <a:fillRect/>
        </a:stretch>
      </xdr:blipFill>
      <xdr:spPr>
        <a:xfrm flipH="1">
          <a:off x="1028700" y="219075"/>
          <a:ext cx="714375" cy="352425"/>
        </a:xfrm>
        <a:prstGeom prst="rect">
          <a:avLst/>
        </a:prstGeom>
        <a:noFill/>
        <a:ln w="9525" cmpd="sng">
          <a:noFill/>
        </a:ln>
      </xdr:spPr>
    </xdr:pic>
    <xdr:clientData/>
  </xdr:twoCellAnchor>
  <xdr:twoCellAnchor editAs="oneCell">
    <xdr:from>
      <xdr:col>4</xdr:col>
      <xdr:colOff>1362075</xdr:colOff>
      <xdr:row>0</xdr:row>
      <xdr:rowOff>209550</xdr:rowOff>
    </xdr:from>
    <xdr:to>
      <xdr:col>4</xdr:col>
      <xdr:colOff>1771650</xdr:colOff>
      <xdr:row>0</xdr:row>
      <xdr:rowOff>600075</xdr:rowOff>
    </xdr:to>
    <xdr:pic macro="[0]!程序至封面">
      <xdr:nvPicPr>
        <xdr:cNvPr id="3" name="Picture 6" descr="返回"/>
        <xdr:cNvPicPr preferRelativeResize="1">
          <a:picLocks noChangeAspect="1"/>
        </xdr:cNvPicPr>
      </xdr:nvPicPr>
      <xdr:blipFill>
        <a:blip r:embed="rId2"/>
        <a:stretch>
          <a:fillRect/>
        </a:stretch>
      </xdr:blipFill>
      <xdr:spPr>
        <a:xfrm>
          <a:off x="7905750" y="209550"/>
          <a:ext cx="409575" cy="3905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352425</xdr:colOff>
      <xdr:row>0</xdr:row>
      <xdr:rowOff>257175</xdr:rowOff>
    </xdr:from>
    <xdr:to>
      <xdr:col>2</xdr:col>
      <xdr:colOff>504825</xdr:colOff>
      <xdr:row>0</xdr:row>
      <xdr:rowOff>609600</xdr:rowOff>
    </xdr:to>
    <xdr:pic macro="[0]!程序至封面">
      <xdr:nvPicPr>
        <xdr:cNvPr id="1" name="Picture 4" descr="J0102002"/>
        <xdr:cNvPicPr preferRelativeResize="1">
          <a:picLocks noChangeAspect="1"/>
        </xdr:cNvPicPr>
      </xdr:nvPicPr>
      <xdr:blipFill>
        <a:blip r:embed="rId1"/>
        <a:stretch>
          <a:fillRect/>
        </a:stretch>
      </xdr:blipFill>
      <xdr:spPr>
        <a:xfrm flipH="1">
          <a:off x="628650" y="257175"/>
          <a:ext cx="714375" cy="352425"/>
        </a:xfrm>
        <a:prstGeom prst="rect">
          <a:avLst/>
        </a:prstGeom>
        <a:noFill/>
        <a:ln w="9525" cmpd="sng">
          <a:noFill/>
        </a:ln>
      </xdr:spPr>
    </xdr:pic>
    <xdr:clientData/>
  </xdr:twoCellAnchor>
  <xdr:twoCellAnchor editAs="oneCell">
    <xdr:from>
      <xdr:col>4</xdr:col>
      <xdr:colOff>1323975</xdr:colOff>
      <xdr:row>0</xdr:row>
      <xdr:rowOff>238125</xdr:rowOff>
    </xdr:from>
    <xdr:to>
      <xdr:col>4</xdr:col>
      <xdr:colOff>1733550</xdr:colOff>
      <xdr:row>0</xdr:row>
      <xdr:rowOff>628650</xdr:rowOff>
    </xdr:to>
    <xdr:pic macro="[0]!程序至封面">
      <xdr:nvPicPr>
        <xdr:cNvPr id="2" name="Picture 5" descr="返回"/>
        <xdr:cNvPicPr preferRelativeResize="1">
          <a:picLocks noChangeAspect="1"/>
        </xdr:cNvPicPr>
      </xdr:nvPicPr>
      <xdr:blipFill>
        <a:blip r:embed="rId2"/>
        <a:stretch>
          <a:fillRect/>
        </a:stretch>
      </xdr:blipFill>
      <xdr:spPr>
        <a:xfrm>
          <a:off x="8353425" y="238125"/>
          <a:ext cx="409575" cy="3905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381000</xdr:colOff>
      <xdr:row>0</xdr:row>
      <xdr:rowOff>0</xdr:rowOff>
    </xdr:from>
    <xdr:to>
      <xdr:col>14</xdr:col>
      <xdr:colOff>295275</xdr:colOff>
      <xdr:row>30</xdr:row>
      <xdr:rowOff>171450</xdr:rowOff>
    </xdr:to>
    <xdr:grpSp>
      <xdr:nvGrpSpPr>
        <xdr:cNvPr id="1" name="Group 33"/>
        <xdr:cNvGrpSpPr>
          <a:grpSpLocks/>
        </xdr:cNvGrpSpPr>
      </xdr:nvGrpSpPr>
      <xdr:grpSpPr>
        <a:xfrm>
          <a:off x="381000" y="0"/>
          <a:ext cx="9515475" cy="6172200"/>
          <a:chOff x="40" y="0"/>
          <a:chExt cx="999" cy="648"/>
        </a:xfrm>
        <a:solidFill>
          <a:srgbClr val="FFFFFF"/>
        </a:solidFill>
      </xdr:grpSpPr>
      <xdr:grpSp>
        <xdr:nvGrpSpPr>
          <xdr:cNvPr id="2" name="Group 32"/>
          <xdr:cNvGrpSpPr>
            <a:grpSpLocks/>
          </xdr:cNvGrpSpPr>
        </xdr:nvGrpSpPr>
        <xdr:grpSpPr>
          <a:xfrm>
            <a:off x="40" y="0"/>
            <a:ext cx="999" cy="648"/>
            <a:chOff x="40" y="0"/>
            <a:chExt cx="999" cy="648"/>
          </a:xfrm>
          <a:solidFill>
            <a:srgbClr val="FFFFFF"/>
          </a:solidFill>
        </xdr:grpSpPr>
        <xdr:grpSp>
          <xdr:nvGrpSpPr>
            <xdr:cNvPr id="3" name="Group 7"/>
            <xdr:cNvGrpSpPr>
              <a:grpSpLocks/>
            </xdr:cNvGrpSpPr>
          </xdr:nvGrpSpPr>
          <xdr:grpSpPr>
            <a:xfrm>
              <a:off x="102" y="0"/>
              <a:ext cx="937" cy="648"/>
              <a:chOff x="0" y="0"/>
              <a:chExt cx="937" cy="648"/>
            </a:xfrm>
            <a:solidFill>
              <a:srgbClr val="FFFFFF"/>
            </a:solidFill>
          </xdr:grpSpPr>
          <xdr:pic>
            <xdr:nvPicPr>
              <xdr:cNvPr id="4" name="Picture 1" descr="img001"/>
              <xdr:cNvPicPr preferRelativeResize="1">
                <a:picLocks noChangeAspect="1"/>
              </xdr:cNvPicPr>
            </xdr:nvPicPr>
            <xdr:blipFill>
              <a:blip r:embed="rId1"/>
              <a:srcRect l="13481" t="17955" r="9967" b="13493"/>
              <a:stretch>
                <a:fillRect/>
              </a:stretch>
            </xdr:blipFill>
            <xdr:spPr>
              <a:xfrm>
                <a:off x="0" y="0"/>
                <a:ext cx="937" cy="630"/>
              </a:xfrm>
              <a:prstGeom prst="rect">
                <a:avLst/>
              </a:prstGeom>
              <a:noFill/>
              <a:ln w="9525" cmpd="sng">
                <a:noFill/>
              </a:ln>
            </xdr:spPr>
          </xdr:pic>
          <xdr:sp>
            <xdr:nvSpPr>
              <xdr:cNvPr id="5" name="Rectangle 3"/>
              <xdr:cNvSpPr>
                <a:spLocks/>
              </xdr:cNvSpPr>
            </xdr:nvSpPr>
            <xdr:spPr>
              <a:xfrm>
                <a:off x="690" y="287"/>
                <a:ext cx="122" cy="361"/>
              </a:xfrm>
              <a:prstGeom prst="rect">
                <a:avLst/>
              </a:prstGeom>
              <a:solidFill>
                <a:srgbClr val="FFFFFF"/>
              </a:solidFill>
              <a:ln w="9525" cmpd="sng">
                <a:noFill/>
              </a:ln>
            </xdr:spPr>
            <xdr:txBody>
              <a:bodyPr vertOverflow="clip" wrap="square"/>
              <a:p>
                <a:pPr algn="l">
                  <a:defRPr/>
                </a:pPr>
                <a:r>
                  <a:rPr lang="en-US" cap="none" u="none" baseline="0">
                    <a:latin typeface="宋体"/>
                    <a:ea typeface="宋体"/>
                    <a:cs typeface="宋体"/>
                  </a:rPr>
                  <a:t/>
                </a:r>
              </a:p>
            </xdr:txBody>
          </xdr:sp>
          <xdr:sp>
            <xdr:nvSpPr>
              <xdr:cNvPr id="6" name="Rectangle 4"/>
              <xdr:cNvSpPr>
                <a:spLocks/>
              </xdr:cNvSpPr>
            </xdr:nvSpPr>
            <xdr:spPr>
              <a:xfrm>
                <a:off x="150" y="511"/>
                <a:ext cx="216" cy="92"/>
              </a:xfrm>
              <a:prstGeom prst="rect">
                <a:avLst/>
              </a:prstGeom>
              <a:solidFill>
                <a:srgbClr val="FFFFFF"/>
              </a:solidFill>
              <a:ln w="9525" cmpd="sng">
                <a:noFill/>
              </a:ln>
            </xdr:spPr>
            <xdr:txBody>
              <a:bodyPr vertOverflow="clip" wrap="square"/>
              <a:p>
                <a:pPr algn="l">
                  <a:defRPr/>
                </a:pPr>
                <a:r>
                  <a:rPr lang="en-US" cap="none" u="none" baseline="0">
                    <a:latin typeface="宋体"/>
                    <a:ea typeface="宋体"/>
                    <a:cs typeface="宋体"/>
                  </a:rPr>
                  <a:t/>
                </a:r>
              </a:p>
            </xdr:txBody>
          </xdr:sp>
          <xdr:sp>
            <xdr:nvSpPr>
              <xdr:cNvPr id="7" name="Rectangle 5"/>
              <xdr:cNvSpPr>
                <a:spLocks/>
              </xdr:cNvSpPr>
            </xdr:nvSpPr>
            <xdr:spPr>
              <a:xfrm>
                <a:off x="358" y="548"/>
                <a:ext cx="98" cy="68"/>
              </a:xfrm>
              <a:prstGeom prst="rect">
                <a:avLst/>
              </a:prstGeom>
              <a:solidFill>
                <a:srgbClr val="FFFFFF"/>
              </a:solidFill>
              <a:ln w="9525" cmpd="sng">
                <a:noFill/>
              </a:ln>
            </xdr:spPr>
            <xdr:txBody>
              <a:bodyPr vertOverflow="clip" wrap="square"/>
              <a:p>
                <a:pPr algn="l">
                  <a:defRPr/>
                </a:pPr>
                <a:r>
                  <a:rPr lang="en-US" cap="none" u="none" baseline="0">
                    <a:latin typeface="宋体"/>
                    <a:ea typeface="宋体"/>
                    <a:cs typeface="宋体"/>
                  </a:rPr>
                  <a:t/>
                </a:r>
              </a:p>
            </xdr:txBody>
          </xdr:sp>
        </xdr:grpSp>
        <xdr:pic>
          <xdr:nvPicPr>
            <xdr:cNvPr id="8" name="Picture 27" descr="china"/>
            <xdr:cNvPicPr preferRelativeResize="1">
              <a:picLocks noChangeAspect="1"/>
            </xdr:cNvPicPr>
          </xdr:nvPicPr>
          <xdr:blipFill>
            <a:blip r:embed="rId2"/>
            <a:stretch>
              <a:fillRect/>
            </a:stretch>
          </xdr:blipFill>
          <xdr:spPr>
            <a:xfrm>
              <a:off x="40" y="390"/>
              <a:ext cx="196" cy="157"/>
            </a:xfrm>
            <a:prstGeom prst="rect">
              <a:avLst/>
            </a:prstGeom>
            <a:solidFill>
              <a:srgbClr val="FFFFFF"/>
            </a:solidFill>
            <a:ln w="9525" cmpd="sng">
              <a:noFill/>
            </a:ln>
          </xdr:spPr>
        </xdr:pic>
        <xdr:grpSp>
          <xdr:nvGrpSpPr>
            <xdr:cNvPr id="9" name="Group 19"/>
            <xdr:cNvGrpSpPr>
              <a:grpSpLocks/>
            </xdr:cNvGrpSpPr>
          </xdr:nvGrpSpPr>
          <xdr:grpSpPr>
            <a:xfrm>
              <a:off x="41" y="38"/>
              <a:ext cx="261" cy="180"/>
              <a:chOff x="55" y="397"/>
              <a:chExt cx="261" cy="180"/>
            </a:xfrm>
            <a:solidFill>
              <a:srgbClr val="FFFFFF"/>
            </a:solidFill>
          </xdr:grpSpPr>
          <xdr:sp>
            <xdr:nvSpPr>
              <xdr:cNvPr id="10" name="Text Box 6"/>
              <xdr:cNvSpPr txBox="1">
                <a:spLocks noChangeArrowheads="1"/>
              </xdr:cNvSpPr>
            </xdr:nvSpPr>
            <xdr:spPr>
              <a:xfrm>
                <a:off x="55" y="444"/>
                <a:ext cx="261" cy="133"/>
              </a:xfrm>
              <a:prstGeom prst="rect">
                <a:avLst/>
              </a:prstGeom>
              <a:noFill/>
              <a:ln w="9525" cmpd="sng">
                <a:noFill/>
              </a:ln>
            </xdr:spPr>
            <xdr:txBody>
              <a:bodyPr vertOverflow="clip" wrap="square" lIns="27432" tIns="32004" rIns="0" bIns="0">
                <a:spAutoFit/>
              </a:bodyPr>
              <a:p>
                <a:pPr algn="l">
                  <a:defRPr/>
                </a:pPr>
                <a:r>
                  <a:rPr lang="en-US" cap="none" sz="1400" b="0" i="0" u="none" baseline="0">
                    <a:solidFill>
                      <a:srgbClr val="000000"/>
                    </a:solidFill>
                    <a:latin typeface="华文中宋"/>
                    <a:ea typeface="华文中宋"/>
                    <a:cs typeface="华文中宋"/>
                  </a:rPr>
                  <a:t>海拔高程</a:t>
                </a:r>
                <a:r>
                  <a:rPr lang="en-US" cap="none" sz="1400" b="0" i="0" u="none" baseline="0">
                    <a:solidFill>
                      <a:srgbClr val="000000"/>
                    </a:solidFill>
                    <a:latin typeface="华文中宋"/>
                    <a:ea typeface="华文中宋"/>
                    <a:cs typeface="华文中宋"/>
                  </a:rPr>
                  <a:t>2001m</a:t>
                </a:r>
                <a:r>
                  <a:rPr lang="en-US" cap="none" sz="1400" b="0" i="0" u="none" baseline="0">
                    <a:solidFill>
                      <a:srgbClr val="000000"/>
                    </a:solidFill>
                    <a:latin typeface="华文中宋"/>
                    <a:ea typeface="华文中宋"/>
                    <a:cs typeface="华文中宋"/>
                  </a:rPr>
                  <a:t>以下的为</a:t>
                </a:r>
                <a:r>
                  <a:rPr lang="en-US" cap="none" sz="1400" b="0" i="0" u="none" baseline="0">
                    <a:solidFill>
                      <a:srgbClr val="000000"/>
                    </a:solidFill>
                    <a:latin typeface="华文中宋"/>
                    <a:ea typeface="华文中宋"/>
                    <a:cs typeface="华文中宋"/>
                  </a:rPr>
                  <a:t>1
</a:t>
                </a:r>
                <a:r>
                  <a:rPr lang="en-US" cap="none" sz="1400" b="0" i="0" u="none" baseline="0">
                    <a:solidFill>
                      <a:srgbClr val="000000"/>
                    </a:solidFill>
                    <a:latin typeface="华文中宋"/>
                    <a:ea typeface="华文中宋"/>
                    <a:cs typeface="华文中宋"/>
                  </a:rPr>
                  <a:t>海拔高程</a:t>
                </a:r>
                <a:r>
                  <a:rPr lang="en-US" cap="none" sz="1400" b="0" i="0" u="none" baseline="0">
                    <a:solidFill>
                      <a:srgbClr val="000000"/>
                    </a:solidFill>
                    <a:latin typeface="华文中宋"/>
                    <a:ea typeface="华文中宋"/>
                    <a:cs typeface="华文中宋"/>
                  </a:rPr>
                  <a:t>2001</a:t>
                </a:r>
                <a:r>
                  <a:rPr lang="en-US" cap="none" sz="1400" b="0" i="0" u="none" baseline="0">
                    <a:solidFill>
                      <a:srgbClr val="000000"/>
                    </a:solidFill>
                    <a:latin typeface="华文中宋"/>
                    <a:ea typeface="华文中宋"/>
                    <a:cs typeface="华文中宋"/>
                  </a:rPr>
                  <a:t>～</a:t>
                </a:r>
                <a:r>
                  <a:rPr lang="en-US" cap="none" sz="1400" b="0" i="0" u="none" baseline="0">
                    <a:solidFill>
                      <a:srgbClr val="000000"/>
                    </a:solidFill>
                    <a:latin typeface="华文中宋"/>
                    <a:ea typeface="华文中宋"/>
                    <a:cs typeface="华文中宋"/>
                  </a:rPr>
                  <a:t>3000m</a:t>
                </a:r>
                <a:r>
                  <a:rPr lang="en-US" cap="none" sz="1400" b="0" i="0" u="none" baseline="0">
                    <a:solidFill>
                      <a:srgbClr val="000000"/>
                    </a:solidFill>
                    <a:latin typeface="华文中宋"/>
                    <a:ea typeface="华文中宋"/>
                    <a:cs typeface="华文中宋"/>
                  </a:rPr>
                  <a:t>为</a:t>
                </a:r>
                <a:r>
                  <a:rPr lang="en-US" cap="none" sz="1400" b="0" i="0" u="none" baseline="0">
                    <a:solidFill>
                      <a:srgbClr val="000000"/>
                    </a:solidFill>
                    <a:latin typeface="华文中宋"/>
                    <a:ea typeface="华文中宋"/>
                    <a:cs typeface="华文中宋"/>
                  </a:rPr>
                  <a:t>1.1
</a:t>
                </a:r>
                <a:r>
                  <a:rPr lang="en-US" cap="none" sz="1400" b="0" i="0" u="none" baseline="0">
                    <a:solidFill>
                      <a:srgbClr val="000000"/>
                    </a:solidFill>
                    <a:latin typeface="华文中宋"/>
                    <a:ea typeface="华文中宋"/>
                    <a:cs typeface="华文中宋"/>
                  </a:rPr>
                  <a:t>海拔高程</a:t>
                </a:r>
                <a:r>
                  <a:rPr lang="en-US" cap="none" sz="1400" b="0" i="0" u="none" baseline="0">
                    <a:solidFill>
                      <a:srgbClr val="000000"/>
                    </a:solidFill>
                    <a:latin typeface="华文中宋"/>
                    <a:ea typeface="华文中宋"/>
                    <a:cs typeface="华文中宋"/>
                  </a:rPr>
                  <a:t>3001</a:t>
                </a:r>
                <a:r>
                  <a:rPr lang="en-US" cap="none" sz="1400" b="0" i="0" u="none" baseline="0">
                    <a:solidFill>
                      <a:srgbClr val="000000"/>
                    </a:solidFill>
                    <a:latin typeface="华文中宋"/>
                    <a:ea typeface="华文中宋"/>
                    <a:cs typeface="华文中宋"/>
                  </a:rPr>
                  <a:t>～</a:t>
                </a:r>
                <a:r>
                  <a:rPr lang="en-US" cap="none" sz="1400" b="0" i="0" u="none" baseline="0">
                    <a:solidFill>
                      <a:srgbClr val="000000"/>
                    </a:solidFill>
                    <a:latin typeface="华文中宋"/>
                    <a:ea typeface="华文中宋"/>
                    <a:cs typeface="华文中宋"/>
                  </a:rPr>
                  <a:t>3500m</a:t>
                </a:r>
                <a:r>
                  <a:rPr lang="en-US" cap="none" sz="1400" b="0" i="0" u="none" baseline="0">
                    <a:solidFill>
                      <a:srgbClr val="000000"/>
                    </a:solidFill>
                    <a:latin typeface="华文中宋"/>
                    <a:ea typeface="华文中宋"/>
                    <a:cs typeface="华文中宋"/>
                  </a:rPr>
                  <a:t>为</a:t>
                </a:r>
                <a:r>
                  <a:rPr lang="en-US" cap="none" sz="1400" b="0" i="0" u="none" baseline="0">
                    <a:solidFill>
                      <a:srgbClr val="000000"/>
                    </a:solidFill>
                    <a:latin typeface="华文中宋"/>
                    <a:ea typeface="华文中宋"/>
                    <a:cs typeface="华文中宋"/>
                  </a:rPr>
                  <a:t>1.2
</a:t>
                </a:r>
                <a:r>
                  <a:rPr lang="en-US" cap="none" sz="1400" b="0" i="0" u="none" baseline="0">
                    <a:solidFill>
                      <a:srgbClr val="000000"/>
                    </a:solidFill>
                    <a:latin typeface="华文中宋"/>
                    <a:ea typeface="华文中宋"/>
                    <a:cs typeface="华文中宋"/>
                  </a:rPr>
                  <a:t>海拔高程</a:t>
                </a:r>
                <a:r>
                  <a:rPr lang="en-US" cap="none" sz="1400" b="0" i="0" u="none" baseline="0">
                    <a:solidFill>
                      <a:srgbClr val="000000"/>
                    </a:solidFill>
                    <a:latin typeface="华文中宋"/>
                    <a:ea typeface="华文中宋"/>
                    <a:cs typeface="华文中宋"/>
                  </a:rPr>
                  <a:t>3501</a:t>
                </a:r>
                <a:r>
                  <a:rPr lang="en-US" cap="none" sz="1400" b="0" i="0" u="none" baseline="0">
                    <a:solidFill>
                      <a:srgbClr val="000000"/>
                    </a:solidFill>
                    <a:latin typeface="华文中宋"/>
                    <a:ea typeface="华文中宋"/>
                    <a:cs typeface="华文中宋"/>
                  </a:rPr>
                  <a:t>～</a:t>
                </a:r>
                <a:r>
                  <a:rPr lang="en-US" cap="none" sz="1400" b="0" i="0" u="none" baseline="0">
                    <a:solidFill>
                      <a:srgbClr val="000000"/>
                    </a:solidFill>
                    <a:latin typeface="华文中宋"/>
                    <a:ea typeface="华文中宋"/>
                    <a:cs typeface="华文中宋"/>
                  </a:rPr>
                  <a:t>4000m</a:t>
                </a:r>
                <a:r>
                  <a:rPr lang="en-US" cap="none" sz="1400" b="0" i="0" u="none" baseline="0">
                    <a:solidFill>
                      <a:srgbClr val="000000"/>
                    </a:solidFill>
                    <a:latin typeface="华文中宋"/>
                    <a:ea typeface="华文中宋"/>
                    <a:cs typeface="华文中宋"/>
                  </a:rPr>
                  <a:t>为</a:t>
                </a:r>
                <a:r>
                  <a:rPr lang="en-US" cap="none" sz="1400" b="0" i="0" u="none" baseline="0">
                    <a:solidFill>
                      <a:srgbClr val="000000"/>
                    </a:solidFill>
                    <a:latin typeface="华文中宋"/>
                    <a:ea typeface="华文中宋"/>
                    <a:cs typeface="华文中宋"/>
                  </a:rPr>
                  <a:t>1.3
</a:t>
                </a:r>
                <a:r>
                  <a:rPr lang="en-US" cap="none" sz="1400" b="0" i="0" u="none" baseline="0">
                    <a:solidFill>
                      <a:srgbClr val="000000"/>
                    </a:solidFill>
                    <a:latin typeface="华文中宋"/>
                    <a:ea typeface="华文中宋"/>
                    <a:cs typeface="华文中宋"/>
                  </a:rPr>
                  <a:t>海拔高程</a:t>
                </a:r>
                <a:r>
                  <a:rPr lang="en-US" cap="none" sz="1400" b="0" i="0" u="none" baseline="0">
                    <a:solidFill>
                      <a:srgbClr val="000000"/>
                    </a:solidFill>
                    <a:latin typeface="华文中宋"/>
                    <a:ea typeface="华文中宋"/>
                    <a:cs typeface="华文中宋"/>
                  </a:rPr>
                  <a:t>4001m</a:t>
                </a:r>
                <a:r>
                  <a:rPr lang="en-US" cap="none" sz="1400" b="0" i="0" u="none" baseline="0">
                    <a:solidFill>
                      <a:srgbClr val="000000"/>
                    </a:solidFill>
                    <a:latin typeface="华文中宋"/>
                    <a:ea typeface="华文中宋"/>
                    <a:cs typeface="华文中宋"/>
                  </a:rPr>
                  <a:t>以上协商确定</a:t>
                </a:r>
              </a:p>
            </xdr:txBody>
          </xdr:sp>
          <xdr:sp>
            <xdr:nvSpPr>
              <xdr:cNvPr id="11" name="Text Box 18"/>
              <xdr:cNvSpPr txBox="1">
                <a:spLocks noChangeArrowheads="1"/>
              </xdr:cNvSpPr>
            </xdr:nvSpPr>
            <xdr:spPr>
              <a:xfrm>
                <a:off x="55" y="397"/>
                <a:ext cx="172" cy="38"/>
              </a:xfrm>
              <a:prstGeom prst="rect">
                <a:avLst/>
              </a:prstGeom>
              <a:noFill/>
              <a:ln w="9525" cmpd="sng">
                <a:noFill/>
              </a:ln>
            </xdr:spPr>
            <xdr:txBody>
              <a:bodyPr vertOverflow="clip" wrap="square" lIns="36576" tIns="41148" rIns="0" bIns="0">
                <a:spAutoFit/>
              </a:bodyPr>
              <a:p>
                <a:pPr algn="l">
                  <a:defRPr/>
                </a:pPr>
                <a:r>
                  <a:rPr lang="en-US" cap="none" sz="1800" b="0" i="0" u="none" baseline="0">
                    <a:solidFill>
                      <a:srgbClr val="000000"/>
                    </a:solidFill>
                  </a:rPr>
                  <a:t>高程调整系数：</a:t>
                </a:r>
              </a:p>
            </xdr:txBody>
          </xdr:sp>
        </xdr:grpSp>
      </xdr:grpSp>
      <xdr:grpSp>
        <xdr:nvGrpSpPr>
          <xdr:cNvPr id="12" name="Group 24"/>
          <xdr:cNvGrpSpPr>
            <a:grpSpLocks/>
          </xdr:cNvGrpSpPr>
        </xdr:nvGrpSpPr>
        <xdr:grpSpPr>
          <a:xfrm>
            <a:off x="838" y="234"/>
            <a:ext cx="110" cy="350"/>
            <a:chOff x="856" y="234"/>
            <a:chExt cx="110" cy="350"/>
          </a:xfrm>
          <a:solidFill>
            <a:srgbClr val="FFFFFF"/>
          </a:solidFill>
        </xdr:grpSpPr>
        <xdr:grpSp>
          <xdr:nvGrpSpPr>
            <xdr:cNvPr id="13" name="Group 11"/>
            <xdr:cNvGrpSpPr>
              <a:grpSpLocks/>
            </xdr:cNvGrpSpPr>
          </xdr:nvGrpSpPr>
          <xdr:grpSpPr>
            <a:xfrm>
              <a:off x="856" y="234"/>
              <a:ext cx="110" cy="350"/>
              <a:chOff x="935" y="43"/>
              <a:chExt cx="110" cy="350"/>
            </a:xfrm>
            <a:solidFill>
              <a:srgbClr val="FFFFFF"/>
            </a:solidFill>
          </xdr:grpSpPr>
          <xdr:pic>
            <xdr:nvPicPr>
              <xdr:cNvPr id="14" name="Picture 2" descr="img001"/>
              <xdr:cNvPicPr preferRelativeResize="1">
                <a:picLocks noChangeAspect="1"/>
              </xdr:cNvPicPr>
            </xdr:nvPicPr>
            <xdr:blipFill>
              <a:blip r:embed="rId1"/>
              <a:srcRect l="68222" t="49345" r="26371" b="11790"/>
              <a:stretch>
                <a:fillRect/>
              </a:stretch>
            </xdr:blipFill>
            <xdr:spPr>
              <a:xfrm>
                <a:off x="935" y="43"/>
                <a:ext cx="67" cy="350"/>
              </a:xfrm>
              <a:prstGeom prst="rect">
                <a:avLst/>
              </a:prstGeom>
              <a:noFill/>
              <a:ln w="9525" cmpd="sng">
                <a:noFill/>
              </a:ln>
            </xdr:spPr>
          </xdr:pic>
          <xdr:sp>
            <xdr:nvSpPr>
              <xdr:cNvPr id="15" name="Text Box 10"/>
              <xdr:cNvSpPr txBox="1">
                <a:spLocks noChangeArrowheads="1"/>
              </xdr:cNvSpPr>
            </xdr:nvSpPr>
            <xdr:spPr>
              <a:xfrm>
                <a:off x="1006" y="84"/>
                <a:ext cx="39" cy="276"/>
              </a:xfrm>
              <a:prstGeom prst="rect">
                <a:avLst/>
              </a:prstGeom>
              <a:noFill/>
              <a:ln w="9525" cmpd="sng">
                <a:noFill/>
              </a:ln>
            </xdr:spPr>
            <xdr:txBody>
              <a:bodyPr vertOverflow="clip" wrap="square" lIns="27432" tIns="27432" rIns="0" bIns="0">
                <a:spAutoFit/>
              </a:bodyPr>
              <a:p>
                <a:pPr algn="l">
                  <a:defRPr/>
                </a:pPr>
                <a:r>
                  <a:rPr lang="en-US" cap="none" sz="1200" b="1" i="0" u="none" baseline="0">
                    <a:solidFill>
                      <a:srgbClr val="000000"/>
                    </a:solidFill>
                    <a:latin typeface="Arial"/>
                    <a:ea typeface="Arial"/>
                    <a:cs typeface="Arial"/>
                  </a:rPr>
                  <a:t>8000
</a:t>
                </a:r>
                <a:r>
                  <a:rPr lang="en-US" cap="none" sz="1200" b="1" i="0" u="none" baseline="0">
                    <a:solidFill>
                      <a:srgbClr val="000000"/>
                    </a:solidFill>
                    <a:latin typeface="Arial"/>
                    <a:ea typeface="Arial"/>
                    <a:cs typeface="Arial"/>
                  </a:rPr>
                  <a:t>7000
</a:t>
                </a:r>
                <a:r>
                  <a:rPr lang="en-US" cap="none" sz="1200" b="1" i="0" u="none" baseline="0">
                    <a:solidFill>
                      <a:srgbClr val="000000"/>
                    </a:solidFill>
                    <a:latin typeface="Arial"/>
                    <a:ea typeface="Arial"/>
                    <a:cs typeface="Arial"/>
                  </a:rPr>
                  <a:t>6000
</a:t>
                </a:r>
                <a:r>
                  <a:rPr lang="en-US" cap="none" sz="1200" b="1" i="0" u="none" baseline="0">
                    <a:solidFill>
                      <a:srgbClr val="000000"/>
                    </a:solidFill>
                    <a:latin typeface="Arial"/>
                    <a:ea typeface="Arial"/>
                    <a:cs typeface="Arial"/>
                  </a:rPr>
                  <a:t>5000
</a:t>
                </a:r>
                <a:r>
                  <a:rPr lang="en-US" cap="none" sz="1200" b="1" i="0" u="none" baseline="0">
                    <a:solidFill>
                      <a:srgbClr val="000000"/>
                    </a:solidFill>
                    <a:latin typeface="Arial"/>
                    <a:ea typeface="Arial"/>
                    <a:cs typeface="Arial"/>
                  </a:rPr>
                  <a:t>4000
</a:t>
                </a:r>
                <a:r>
                  <a:rPr lang="en-US" cap="none" sz="1200" b="1" i="0" u="none" baseline="0">
                    <a:solidFill>
                      <a:srgbClr val="000000"/>
                    </a:solidFill>
                    <a:latin typeface="Arial"/>
                    <a:ea typeface="Arial"/>
                    <a:cs typeface="Arial"/>
                  </a:rPr>
                  <a:t>3000
</a:t>
                </a:r>
                <a:r>
                  <a:rPr lang="en-US" cap="none" sz="1200" b="1" i="0" u="none" baseline="0">
                    <a:solidFill>
                      <a:srgbClr val="000000"/>
                    </a:solidFill>
                    <a:latin typeface="Arial"/>
                    <a:ea typeface="Arial"/>
                    <a:cs typeface="Arial"/>
                  </a:rPr>
                  <a:t>2000
</a:t>
                </a:r>
                <a:r>
                  <a:rPr lang="en-US" cap="none" sz="1200" b="1" i="0" u="none" baseline="0">
                    <a:solidFill>
                      <a:srgbClr val="000000"/>
                    </a:solidFill>
                    <a:latin typeface="Arial"/>
                    <a:ea typeface="Arial"/>
                    <a:cs typeface="Arial"/>
                  </a:rPr>
                  <a:t>1000
</a:t>
                </a:r>
                <a:r>
                  <a:rPr lang="en-US" cap="none" sz="1200" b="1" i="0" u="none" baseline="0">
                    <a:solidFill>
                      <a:srgbClr val="000000"/>
                    </a:solidFill>
                    <a:latin typeface="Arial"/>
                    <a:ea typeface="Arial"/>
                    <a:cs typeface="Arial"/>
                  </a:rPr>
                  <a:t>500
</a:t>
                </a:r>
                <a:r>
                  <a:rPr lang="en-US" cap="none" sz="1200" b="1" i="0" u="none" baseline="0">
                    <a:solidFill>
                      <a:srgbClr val="000000"/>
                    </a:solidFill>
                    <a:latin typeface="Arial"/>
                    <a:ea typeface="Arial"/>
                    <a:cs typeface="Arial"/>
                  </a:rPr>
                  <a:t>250
</a:t>
                </a:r>
                <a:r>
                  <a:rPr lang="en-US" cap="none" sz="1200" b="1" i="0" u="none" baseline="0">
                    <a:solidFill>
                      <a:srgbClr val="000000"/>
                    </a:solidFill>
                    <a:latin typeface="Arial"/>
                    <a:ea typeface="Arial"/>
                    <a:cs typeface="Arial"/>
                  </a:rPr>
                  <a:t>100
</a:t>
                </a:r>
                <a:r>
                  <a:rPr lang="en-US" cap="none" sz="1200" b="1" i="0" u="none" baseline="0">
                    <a:solidFill>
                      <a:srgbClr val="000000"/>
                    </a:solidFill>
                    <a:latin typeface="Arial"/>
                    <a:ea typeface="Arial"/>
                    <a:cs typeface="Arial"/>
                  </a:rPr>
                  <a:t>50
</a:t>
                </a:r>
                <a:r>
                  <a:rPr lang="en-US" cap="none" sz="1200" b="1" i="0" u="none" baseline="0">
                    <a:solidFill>
                      <a:srgbClr val="000000"/>
                    </a:solidFill>
                    <a:latin typeface="Arial"/>
                    <a:ea typeface="Arial"/>
                    <a:cs typeface="Arial"/>
                  </a:rPr>
                  <a:t>0</a:t>
                </a:r>
              </a:p>
            </xdr:txBody>
          </xdr:sp>
        </xdr:grpSp>
        <xdr:sp>
          <xdr:nvSpPr>
            <xdr:cNvPr id="16" name="Line 20"/>
            <xdr:cNvSpPr>
              <a:spLocks/>
            </xdr:cNvSpPr>
          </xdr:nvSpPr>
          <xdr:spPr>
            <a:xfrm>
              <a:off x="890" y="307"/>
              <a:ext cx="31" cy="0"/>
            </a:xfrm>
            <a:prstGeom prst="line">
              <a:avLst/>
            </a:prstGeom>
            <a:noFill/>
            <a:ln w="25400"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sp>
          <xdr:nvSpPr>
            <xdr:cNvPr id="17" name="Line 21"/>
            <xdr:cNvSpPr>
              <a:spLocks/>
            </xdr:cNvSpPr>
          </xdr:nvSpPr>
          <xdr:spPr>
            <a:xfrm>
              <a:off x="891" y="475"/>
              <a:ext cx="31" cy="0"/>
            </a:xfrm>
            <a:prstGeom prst="line">
              <a:avLst/>
            </a:prstGeom>
            <a:noFill/>
            <a:ln w="25400"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sp>
          <xdr:nvSpPr>
            <xdr:cNvPr id="18" name="Line 23"/>
            <xdr:cNvSpPr>
              <a:spLocks/>
            </xdr:cNvSpPr>
          </xdr:nvSpPr>
          <xdr:spPr>
            <a:xfrm>
              <a:off x="892" y="266"/>
              <a:ext cx="31" cy="0"/>
            </a:xfrm>
            <a:prstGeom prst="line">
              <a:avLst/>
            </a:prstGeom>
            <a:noFill/>
            <a:ln w="25400"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grpSp>
    </xdr:grpSp>
    <xdr:clientData/>
  </xdr:twoCellAnchor>
  <xdr:twoCellAnchor>
    <xdr:from>
      <xdr:col>12</xdr:col>
      <xdr:colOff>361950</xdr:colOff>
      <xdr:row>4</xdr:row>
      <xdr:rowOff>114300</xdr:rowOff>
    </xdr:from>
    <xdr:to>
      <xdr:col>12</xdr:col>
      <xdr:colOff>666750</xdr:colOff>
      <xdr:row>4</xdr:row>
      <xdr:rowOff>114300</xdr:rowOff>
    </xdr:to>
    <xdr:sp>
      <xdr:nvSpPr>
        <xdr:cNvPr id="19" name="Line 14"/>
        <xdr:cNvSpPr>
          <a:spLocks/>
        </xdr:cNvSpPr>
      </xdr:nvSpPr>
      <xdr:spPr>
        <a:xfrm>
          <a:off x="8591550" y="914400"/>
          <a:ext cx="304800" cy="0"/>
        </a:xfrm>
        <a:prstGeom prst="line">
          <a:avLst/>
        </a:prstGeom>
        <a:noFill/>
        <a:ln w="19050"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editAs="oneCell">
    <xdr:from>
      <xdr:col>7</xdr:col>
      <xdr:colOff>38100</xdr:colOff>
      <xdr:row>6</xdr:row>
      <xdr:rowOff>57150</xdr:rowOff>
    </xdr:from>
    <xdr:to>
      <xdr:col>8</xdr:col>
      <xdr:colOff>66675</xdr:colOff>
      <xdr:row>8</xdr:row>
      <xdr:rowOff>9525</xdr:rowOff>
    </xdr:to>
    <xdr:pic macro="[0]!程序至封面">
      <xdr:nvPicPr>
        <xdr:cNvPr id="20" name="Picture 31" descr="J0102002"/>
        <xdr:cNvPicPr preferRelativeResize="1">
          <a:picLocks noChangeAspect="1"/>
        </xdr:cNvPicPr>
      </xdr:nvPicPr>
      <xdr:blipFill>
        <a:blip r:embed="rId3"/>
        <a:stretch>
          <a:fillRect/>
        </a:stretch>
      </xdr:blipFill>
      <xdr:spPr>
        <a:xfrm flipH="1">
          <a:off x="4838700" y="1257300"/>
          <a:ext cx="714375" cy="352425"/>
        </a:xfrm>
        <a:prstGeom prst="rect">
          <a:avLst/>
        </a:prstGeom>
        <a:noFill/>
        <a:ln w="9525" cmpd="sng">
          <a:noFill/>
        </a:ln>
      </xdr:spPr>
    </xdr:pic>
    <xdr:clientData/>
  </xdr:twoCellAnchor>
  <xdr:twoCellAnchor editAs="oneCell">
    <xdr:from>
      <xdr:col>12</xdr:col>
      <xdr:colOff>666750</xdr:colOff>
      <xdr:row>1</xdr:row>
      <xdr:rowOff>142875</xdr:rowOff>
    </xdr:from>
    <xdr:to>
      <xdr:col>13</xdr:col>
      <xdr:colOff>390525</xdr:colOff>
      <xdr:row>3</xdr:row>
      <xdr:rowOff>133350</xdr:rowOff>
    </xdr:to>
    <xdr:pic macro="[0]!程序至封面">
      <xdr:nvPicPr>
        <xdr:cNvPr id="21" name="Picture 34" descr="返回"/>
        <xdr:cNvPicPr preferRelativeResize="1">
          <a:picLocks noChangeAspect="1"/>
        </xdr:cNvPicPr>
      </xdr:nvPicPr>
      <xdr:blipFill>
        <a:blip r:embed="rId4"/>
        <a:stretch>
          <a:fillRect/>
        </a:stretch>
      </xdr:blipFill>
      <xdr:spPr>
        <a:xfrm>
          <a:off x="8896350" y="342900"/>
          <a:ext cx="409575" cy="3905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76200</xdr:colOff>
      <xdr:row>6</xdr:row>
      <xdr:rowOff>542925</xdr:rowOff>
    </xdr:from>
    <xdr:ext cx="1333500" cy="476250"/>
    <xdr:grpSp>
      <xdr:nvGrpSpPr>
        <xdr:cNvPr id="1" name="Group 1"/>
        <xdr:cNvGrpSpPr>
          <a:grpSpLocks/>
        </xdr:cNvGrpSpPr>
      </xdr:nvGrpSpPr>
      <xdr:grpSpPr>
        <a:xfrm>
          <a:off x="5086350" y="2724150"/>
          <a:ext cx="1333500" cy="476250"/>
          <a:chOff x="36" y="205"/>
          <a:chExt cx="130" cy="50"/>
        </a:xfrm>
        <a:solidFill>
          <a:srgbClr val="FFFFFF"/>
        </a:solidFill>
      </xdr:grpSpPr>
      <xdr:sp>
        <xdr:nvSpPr>
          <xdr:cNvPr id="2" name="AutoShape 2"/>
          <xdr:cNvSpPr>
            <a:spLocks/>
          </xdr:cNvSpPr>
        </xdr:nvSpPr>
        <xdr:spPr>
          <a:xfrm>
            <a:off x="36" y="205"/>
            <a:ext cx="130" cy="50"/>
          </a:xfrm>
          <a:prstGeom prst="bevel">
            <a:avLst>
              <a:gd name="adj" fmla="val -31819"/>
            </a:avLst>
          </a:prstGeom>
          <a:gradFill rotWithShape="1">
            <a:gsLst>
              <a:gs pos="0">
                <a:srgbClr val="765E00"/>
              </a:gs>
              <a:gs pos="50000">
                <a:srgbClr val="FFCC00"/>
              </a:gs>
              <a:gs pos="100000">
                <a:srgbClr val="765E00"/>
              </a:gs>
            </a:gsLst>
            <a:lin ang="5400000" scaled="1"/>
          </a:grad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grpSp>
    <xdr:clientData/>
  </xdr:oneCellAnchor>
  <xdr:twoCellAnchor editAs="oneCell">
    <xdr:from>
      <xdr:col>13</xdr:col>
      <xdr:colOff>609600</xdr:colOff>
      <xdr:row>12</xdr:row>
      <xdr:rowOff>57150</xdr:rowOff>
    </xdr:from>
    <xdr:to>
      <xdr:col>13</xdr:col>
      <xdr:colOff>847725</xdr:colOff>
      <xdr:row>12</xdr:row>
      <xdr:rowOff>295275</xdr:rowOff>
    </xdr:to>
    <xdr:pic>
      <xdr:nvPicPr>
        <xdr:cNvPr id="4" name="Picture 4" descr="image003"/>
        <xdr:cNvPicPr preferRelativeResize="1">
          <a:picLocks noChangeAspect="0"/>
        </xdr:cNvPicPr>
      </xdr:nvPicPr>
      <xdr:blipFill>
        <a:blip r:embed="rId1"/>
        <a:stretch>
          <a:fillRect/>
        </a:stretch>
      </xdr:blipFill>
      <xdr:spPr>
        <a:xfrm>
          <a:off x="7877175" y="5343525"/>
          <a:ext cx="238125" cy="238125"/>
        </a:xfrm>
        <a:prstGeom prst="rect">
          <a:avLst/>
        </a:prstGeom>
        <a:noFill/>
        <a:ln w="9525" cmpd="sng">
          <a:noFill/>
        </a:ln>
      </xdr:spPr>
    </xdr:pic>
    <xdr:clientData/>
  </xdr:twoCellAnchor>
  <xdr:twoCellAnchor editAs="oneCell">
    <xdr:from>
      <xdr:col>10</xdr:col>
      <xdr:colOff>600075</xdr:colOff>
      <xdr:row>6</xdr:row>
      <xdr:rowOff>1104900</xdr:rowOff>
    </xdr:from>
    <xdr:to>
      <xdr:col>11</xdr:col>
      <xdr:colOff>352425</xdr:colOff>
      <xdr:row>6</xdr:row>
      <xdr:rowOff>1552575</xdr:rowOff>
    </xdr:to>
    <xdr:pic>
      <xdr:nvPicPr>
        <xdr:cNvPr id="5" name="Picture 9" descr="magnify"/>
        <xdr:cNvPicPr preferRelativeResize="1">
          <a:picLocks noChangeAspect="1"/>
        </xdr:cNvPicPr>
      </xdr:nvPicPr>
      <xdr:blipFill>
        <a:blip r:embed="rId2"/>
        <a:srcRect l="42424" t="2325" r="2597" b="44651"/>
        <a:stretch>
          <a:fillRect/>
        </a:stretch>
      </xdr:blipFill>
      <xdr:spPr>
        <a:xfrm rot="21179721">
          <a:off x="5610225" y="3286125"/>
          <a:ext cx="495300" cy="447675"/>
        </a:xfrm>
        <a:prstGeom prst="rect">
          <a:avLst/>
        </a:prstGeom>
        <a:noFill/>
        <a:ln w="9525" cmpd="sng">
          <a:noFill/>
        </a:ln>
      </xdr:spPr>
    </xdr:pic>
    <xdr:clientData/>
  </xdr:twoCellAnchor>
  <xdr:twoCellAnchor editAs="oneCell">
    <xdr:from>
      <xdr:col>4</xdr:col>
      <xdr:colOff>485775</xdr:colOff>
      <xdr:row>6</xdr:row>
      <xdr:rowOff>504825</xdr:rowOff>
    </xdr:from>
    <xdr:to>
      <xdr:col>6</xdr:col>
      <xdr:colOff>400050</xdr:colOff>
      <xdr:row>6</xdr:row>
      <xdr:rowOff>1343025</xdr:rowOff>
    </xdr:to>
    <xdr:pic>
      <xdr:nvPicPr>
        <xdr:cNvPr id="6" name="Picture 10" descr="IN00046_"/>
        <xdr:cNvPicPr preferRelativeResize="1">
          <a:picLocks noChangeAspect="1"/>
        </xdr:cNvPicPr>
      </xdr:nvPicPr>
      <xdr:blipFill>
        <a:blip r:embed="rId3"/>
        <a:stretch>
          <a:fillRect/>
        </a:stretch>
      </xdr:blipFill>
      <xdr:spPr>
        <a:xfrm>
          <a:off x="1295400" y="2686050"/>
          <a:ext cx="1314450" cy="838200"/>
        </a:xfrm>
        <a:prstGeom prst="rect">
          <a:avLst/>
        </a:prstGeom>
        <a:noFill/>
        <a:ln w="9525" cmpd="sng">
          <a:noFill/>
        </a:ln>
      </xdr:spPr>
    </xdr:pic>
    <xdr:clientData/>
  </xdr:twoCellAnchor>
  <xdr:oneCellAnchor>
    <xdr:from>
      <xdr:col>13</xdr:col>
      <xdr:colOff>590550</xdr:colOff>
      <xdr:row>6</xdr:row>
      <xdr:rowOff>257175</xdr:rowOff>
    </xdr:from>
    <xdr:ext cx="1485900" cy="1343025"/>
    <xdr:grpSp>
      <xdr:nvGrpSpPr>
        <xdr:cNvPr id="7" name="Group 11"/>
        <xdr:cNvGrpSpPr>
          <a:grpSpLocks/>
        </xdr:cNvGrpSpPr>
      </xdr:nvGrpSpPr>
      <xdr:grpSpPr>
        <a:xfrm>
          <a:off x="7858125" y="2438400"/>
          <a:ext cx="1485900" cy="1343025"/>
          <a:chOff x="1208" y="238"/>
          <a:chExt cx="156" cy="141"/>
        </a:xfrm>
        <a:solidFill>
          <a:srgbClr val="FFFFFF"/>
        </a:solidFill>
      </xdr:grpSpPr>
      <xdr:grpSp>
        <xdr:nvGrpSpPr>
          <xdr:cNvPr id="8" name="Group 12"/>
          <xdr:cNvGrpSpPr>
            <a:grpSpLocks/>
          </xdr:cNvGrpSpPr>
        </xdr:nvGrpSpPr>
        <xdr:grpSpPr>
          <a:xfrm>
            <a:off x="1248" y="262"/>
            <a:ext cx="92" cy="92"/>
            <a:chOff x="962" y="265"/>
            <a:chExt cx="92" cy="92"/>
          </a:xfrm>
          <a:solidFill>
            <a:srgbClr val="FFFFFF"/>
          </a:solidFill>
        </xdr:grpSpPr>
        <xdr:grpSp>
          <xdr:nvGrpSpPr>
            <xdr:cNvPr id="9" name="Group 13"/>
            <xdr:cNvGrpSpPr>
              <a:grpSpLocks noChangeAspect="1"/>
            </xdr:cNvGrpSpPr>
          </xdr:nvGrpSpPr>
          <xdr:grpSpPr>
            <a:xfrm>
              <a:off x="962" y="265"/>
              <a:ext cx="92" cy="92"/>
              <a:chOff x="1059" y="237"/>
              <a:chExt cx="231" cy="231"/>
            </a:xfrm>
            <a:solidFill>
              <a:srgbClr val="FFFFFF"/>
            </a:solidFill>
          </xdr:grpSpPr>
          <xdr:grpSp>
            <xdr:nvGrpSpPr>
              <xdr:cNvPr id="10" name="Group 14"/>
              <xdr:cNvGrpSpPr>
                <a:grpSpLocks noChangeAspect="1"/>
              </xdr:cNvGrpSpPr>
            </xdr:nvGrpSpPr>
            <xdr:grpSpPr>
              <a:xfrm>
                <a:off x="1059" y="237"/>
                <a:ext cx="231" cy="231"/>
                <a:chOff x="1059" y="238"/>
                <a:chExt cx="231" cy="231"/>
              </a:xfrm>
              <a:solidFill>
                <a:srgbClr val="FFFFFF"/>
              </a:solidFill>
            </xdr:grpSpPr>
            <xdr:sp>
              <xdr:nvSpPr>
                <xdr:cNvPr id="11" name="Oval 15"/>
                <xdr:cNvSpPr>
                  <a:spLocks noChangeAspect="1"/>
                </xdr:cNvSpPr>
              </xdr:nvSpPr>
              <xdr:spPr>
                <a:xfrm>
                  <a:off x="1157" y="336"/>
                  <a:ext cx="35" cy="35"/>
                </a:xfrm>
                <a:prstGeom prst="ellipse">
                  <a:avLst/>
                </a:prstGeom>
                <a:noFill/>
                <a:ln w="19050" cmpd="sng">
                  <a:solidFill>
                    <a:srgbClr val="FF0000"/>
                  </a:solidFill>
                  <a:headEnd type="none"/>
                  <a:tailEnd type="none"/>
                </a:ln>
              </xdr:spPr>
              <xdr:txBody>
                <a:bodyPr vertOverflow="clip" wrap="square" lIns="18288" tIns="0" rIns="0" bIns="0" anchor="ctr"/>
                <a:p>
                  <a:pPr algn="ctr">
                    <a:defRPr/>
                  </a:pPr>
                  <a:r>
                    <a:rPr lang="en-US" cap="none" u="none" baseline="0">
                      <a:latin typeface="宋体"/>
                      <a:ea typeface="宋体"/>
                      <a:cs typeface="宋体"/>
                    </a:rPr>
                    <a:t/>
                  </a:r>
                </a:p>
              </xdr:txBody>
            </xdr:sp>
            <xdr:sp>
              <xdr:nvSpPr>
                <xdr:cNvPr id="12" name="Oval 16"/>
                <xdr:cNvSpPr>
                  <a:spLocks noChangeAspect="1"/>
                </xdr:cNvSpPr>
              </xdr:nvSpPr>
              <xdr:spPr>
                <a:xfrm>
                  <a:off x="1136" y="315"/>
                  <a:ext cx="77" cy="77"/>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sp>
              <xdr:nvSpPr>
                <xdr:cNvPr id="13" name="Oval 17"/>
                <xdr:cNvSpPr>
                  <a:spLocks noChangeAspect="1"/>
                </xdr:cNvSpPr>
              </xdr:nvSpPr>
              <xdr:spPr>
                <a:xfrm>
                  <a:off x="1117" y="296"/>
                  <a:ext cx="115" cy="11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sp>
              <xdr:nvSpPr>
                <xdr:cNvPr id="14" name="Oval 18"/>
                <xdr:cNvSpPr>
                  <a:spLocks noChangeAspect="1"/>
                </xdr:cNvSpPr>
              </xdr:nvSpPr>
              <xdr:spPr>
                <a:xfrm>
                  <a:off x="1098" y="277"/>
                  <a:ext cx="153" cy="153"/>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sp>
              <xdr:nvSpPr>
                <xdr:cNvPr id="15" name="Oval 19"/>
                <xdr:cNvSpPr>
                  <a:spLocks noChangeAspect="1"/>
                </xdr:cNvSpPr>
              </xdr:nvSpPr>
              <xdr:spPr>
                <a:xfrm>
                  <a:off x="1079" y="258"/>
                  <a:ext cx="191" cy="191"/>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sp>
              <xdr:nvSpPr>
                <xdr:cNvPr id="16" name="Oval 20"/>
                <xdr:cNvSpPr>
                  <a:spLocks noChangeAspect="1"/>
                </xdr:cNvSpPr>
              </xdr:nvSpPr>
              <xdr:spPr>
                <a:xfrm>
                  <a:off x="1059" y="238"/>
                  <a:ext cx="231" cy="231"/>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grpSp>
          <xdr:grpSp>
            <xdr:nvGrpSpPr>
              <xdr:cNvPr id="17" name="Group 21"/>
              <xdr:cNvGrpSpPr>
                <a:grpSpLocks noChangeAspect="1"/>
              </xdr:cNvGrpSpPr>
            </xdr:nvGrpSpPr>
            <xdr:grpSpPr>
              <a:xfrm>
                <a:off x="1059" y="237"/>
                <a:ext cx="231" cy="231"/>
                <a:chOff x="1059" y="237"/>
                <a:chExt cx="231" cy="231"/>
              </a:xfrm>
              <a:solidFill>
                <a:srgbClr val="FFFFFF"/>
              </a:solidFill>
            </xdr:grpSpPr>
            <xdr:sp>
              <xdr:nvSpPr>
                <xdr:cNvPr id="18" name="Line 22"/>
                <xdr:cNvSpPr>
                  <a:spLocks noChangeAspect="1"/>
                </xdr:cNvSpPr>
              </xdr:nvSpPr>
              <xdr:spPr>
                <a:xfrm flipV="1">
                  <a:off x="1182" y="247"/>
                  <a:ext cx="37" cy="8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sp>
              <xdr:nvSpPr>
                <xdr:cNvPr id="19" name="Line 23"/>
                <xdr:cNvSpPr>
                  <a:spLocks noChangeAspect="1"/>
                </xdr:cNvSpPr>
              </xdr:nvSpPr>
              <xdr:spPr>
                <a:xfrm flipV="1">
                  <a:off x="1174" y="237"/>
                  <a:ext cx="0" cy="9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sp>
              <xdr:nvSpPr>
                <xdr:cNvPr id="20" name="Line 24"/>
                <xdr:cNvSpPr>
                  <a:spLocks noChangeAspect="1"/>
                </xdr:cNvSpPr>
              </xdr:nvSpPr>
              <xdr:spPr>
                <a:xfrm flipV="1">
                  <a:off x="1188" y="272"/>
                  <a:ext cx="68" cy="6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sp>
              <xdr:nvSpPr>
                <xdr:cNvPr id="21" name="Line 25"/>
                <xdr:cNvSpPr>
                  <a:spLocks noChangeAspect="1"/>
                </xdr:cNvSpPr>
              </xdr:nvSpPr>
              <xdr:spPr>
                <a:xfrm flipV="1">
                  <a:off x="1192" y="308"/>
                  <a:ext cx="90" cy="3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sp>
              <xdr:nvSpPr>
                <xdr:cNvPr id="22" name="Line 26"/>
                <xdr:cNvSpPr>
                  <a:spLocks noChangeAspect="1"/>
                </xdr:cNvSpPr>
              </xdr:nvSpPr>
              <xdr:spPr>
                <a:xfrm>
                  <a:off x="1193" y="352"/>
                  <a:ext cx="97"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sp>
              <xdr:nvSpPr>
                <xdr:cNvPr id="23" name="Line 27"/>
                <xdr:cNvSpPr>
                  <a:spLocks noChangeAspect="1"/>
                </xdr:cNvSpPr>
              </xdr:nvSpPr>
              <xdr:spPr>
                <a:xfrm>
                  <a:off x="1191" y="359"/>
                  <a:ext cx="91" cy="3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sp>
              <xdr:nvSpPr>
                <xdr:cNvPr id="24" name="Line 28"/>
                <xdr:cNvSpPr>
                  <a:spLocks noChangeAspect="1"/>
                </xdr:cNvSpPr>
              </xdr:nvSpPr>
              <xdr:spPr>
                <a:xfrm>
                  <a:off x="1187" y="365"/>
                  <a:ext cx="70" cy="6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sp>
              <xdr:nvSpPr>
                <xdr:cNvPr id="25" name="Line 29"/>
                <xdr:cNvSpPr>
                  <a:spLocks noChangeAspect="1"/>
                </xdr:cNvSpPr>
              </xdr:nvSpPr>
              <xdr:spPr>
                <a:xfrm>
                  <a:off x="1181" y="369"/>
                  <a:ext cx="38" cy="9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sp>
              <xdr:nvSpPr>
                <xdr:cNvPr id="26" name="Line 30"/>
                <xdr:cNvSpPr>
                  <a:spLocks noChangeAspect="1"/>
                </xdr:cNvSpPr>
              </xdr:nvSpPr>
              <xdr:spPr>
                <a:xfrm>
                  <a:off x="1175" y="371"/>
                  <a:ext cx="0" cy="9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sp>
              <xdr:nvSpPr>
                <xdr:cNvPr id="27" name="Line 31"/>
                <xdr:cNvSpPr>
                  <a:spLocks noChangeAspect="1"/>
                </xdr:cNvSpPr>
              </xdr:nvSpPr>
              <xdr:spPr>
                <a:xfrm flipH="1">
                  <a:off x="1131" y="369"/>
                  <a:ext cx="37" cy="9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sp>
              <xdr:nvSpPr>
                <xdr:cNvPr id="28" name="Line 32"/>
                <xdr:cNvSpPr>
                  <a:spLocks noChangeAspect="1"/>
                </xdr:cNvSpPr>
              </xdr:nvSpPr>
              <xdr:spPr>
                <a:xfrm flipH="1">
                  <a:off x="1093" y="366"/>
                  <a:ext cx="69" cy="6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sp>
              <xdr:nvSpPr>
                <xdr:cNvPr id="29" name="Line 33"/>
                <xdr:cNvSpPr>
                  <a:spLocks noChangeAspect="1"/>
                </xdr:cNvSpPr>
              </xdr:nvSpPr>
              <xdr:spPr>
                <a:xfrm flipH="1">
                  <a:off x="1068" y="360"/>
                  <a:ext cx="90" cy="3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sp>
              <xdr:nvSpPr>
                <xdr:cNvPr id="30" name="Line 34"/>
                <xdr:cNvSpPr>
                  <a:spLocks noChangeAspect="1"/>
                </xdr:cNvSpPr>
              </xdr:nvSpPr>
              <xdr:spPr>
                <a:xfrm flipH="1">
                  <a:off x="1059" y="353"/>
                  <a:ext cx="97"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sp>
              <xdr:nvSpPr>
                <xdr:cNvPr id="31" name="Line 35"/>
                <xdr:cNvSpPr>
                  <a:spLocks noChangeAspect="1"/>
                </xdr:cNvSpPr>
              </xdr:nvSpPr>
              <xdr:spPr>
                <a:xfrm flipH="1" flipV="1">
                  <a:off x="1067" y="309"/>
                  <a:ext cx="90" cy="3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sp>
              <xdr:nvSpPr>
                <xdr:cNvPr id="32" name="Line 36"/>
                <xdr:cNvSpPr>
                  <a:spLocks noChangeAspect="1"/>
                </xdr:cNvSpPr>
              </xdr:nvSpPr>
              <xdr:spPr>
                <a:xfrm flipH="1" flipV="1">
                  <a:off x="1093" y="272"/>
                  <a:ext cx="68" cy="6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sp>
              <xdr:nvSpPr>
                <xdr:cNvPr id="33" name="Line 37"/>
                <xdr:cNvSpPr>
                  <a:spLocks noChangeAspect="1"/>
                </xdr:cNvSpPr>
              </xdr:nvSpPr>
              <xdr:spPr>
                <a:xfrm flipH="1" flipV="1">
                  <a:off x="1130" y="246"/>
                  <a:ext cx="38" cy="8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grpSp>
        </xdr:grpSp>
        <xdr:pic>
          <xdr:nvPicPr>
            <xdr:cNvPr id="34" name="Picture 38" descr="NA01164_"/>
            <xdr:cNvPicPr preferRelativeResize="1">
              <a:picLocks noChangeAspect="1"/>
            </xdr:cNvPicPr>
          </xdr:nvPicPr>
          <xdr:blipFill>
            <a:blip r:embed="rId4"/>
            <a:stretch>
              <a:fillRect/>
            </a:stretch>
          </xdr:blipFill>
          <xdr:spPr>
            <a:xfrm>
              <a:off x="983" y="287"/>
              <a:ext cx="56" cy="47"/>
            </a:xfrm>
            <a:prstGeom prst="rect">
              <a:avLst/>
            </a:prstGeom>
            <a:noFill/>
            <a:ln w="9525" cmpd="sng">
              <a:noFill/>
            </a:ln>
          </xdr:spPr>
        </xdr:pic>
      </xdr:grpSp>
      <xdr:grpSp>
        <xdr:nvGrpSpPr>
          <xdr:cNvPr id="35" name="Group 39"/>
          <xdr:cNvGrpSpPr>
            <a:grpSpLocks/>
          </xdr:cNvGrpSpPr>
        </xdr:nvGrpSpPr>
        <xdr:grpSpPr>
          <a:xfrm>
            <a:off x="1208" y="238"/>
            <a:ext cx="156" cy="141"/>
            <a:chOff x="1208" y="238"/>
            <a:chExt cx="156" cy="141"/>
          </a:xfrm>
          <a:solidFill>
            <a:srgbClr val="FFFFFF"/>
          </a:solidFill>
        </xdr:grpSpPr>
        <xdr:sp>
          <xdr:nvSpPr>
            <xdr:cNvPr id="36" name="Text Box 40"/>
            <xdr:cNvSpPr txBox="1">
              <a:spLocks noChangeArrowheads="1"/>
            </xdr:cNvSpPr>
          </xdr:nvSpPr>
          <xdr:spPr>
            <a:xfrm>
              <a:off x="1286" y="238"/>
              <a:ext cx="12" cy="18"/>
            </a:xfrm>
            <a:prstGeom prst="rect">
              <a:avLst/>
            </a:prstGeom>
            <a:noFill/>
            <a:ln w="9525" cmpd="sng">
              <a:noFill/>
            </a:ln>
          </xdr:spPr>
          <xdr:txBody>
            <a:bodyPr vertOverflow="clip" wrap="square" lIns="18288" tIns="22860" rIns="0" bIns="0">
              <a:spAutoFit/>
            </a:bodyPr>
            <a:p>
              <a:pPr algn="l">
                <a:defRPr/>
              </a:pPr>
              <a:r>
                <a:rPr lang="en-US" cap="none" sz="900" b="1" i="0" u="none" baseline="0">
                  <a:solidFill>
                    <a:srgbClr val="000000"/>
                  </a:solidFill>
                </a:rPr>
                <a:t>N</a:t>
              </a:r>
            </a:p>
          </xdr:txBody>
        </xdr:sp>
        <xdr:sp>
          <xdr:nvSpPr>
            <xdr:cNvPr id="37" name="Text Box 41"/>
            <xdr:cNvSpPr txBox="1">
              <a:spLocks noChangeArrowheads="1"/>
            </xdr:cNvSpPr>
          </xdr:nvSpPr>
          <xdr:spPr>
            <a:xfrm>
              <a:off x="1288" y="361"/>
              <a:ext cx="8" cy="18"/>
            </a:xfrm>
            <a:prstGeom prst="rect">
              <a:avLst/>
            </a:prstGeom>
            <a:noFill/>
            <a:ln w="9525" cmpd="sng">
              <a:noFill/>
            </a:ln>
          </xdr:spPr>
          <xdr:txBody>
            <a:bodyPr vertOverflow="clip" wrap="square" lIns="18288" tIns="22860" rIns="0" bIns="0">
              <a:spAutoFit/>
            </a:bodyPr>
            <a:p>
              <a:pPr algn="l">
                <a:defRPr/>
              </a:pPr>
              <a:r>
                <a:rPr lang="en-US" cap="none" sz="900" b="1" i="0" u="none" baseline="0">
                  <a:solidFill>
                    <a:srgbClr val="000000"/>
                  </a:solidFill>
                </a:rPr>
                <a:t>S</a:t>
              </a:r>
            </a:p>
          </xdr:txBody>
        </xdr:sp>
        <xdr:sp>
          <xdr:nvSpPr>
            <xdr:cNvPr id="38" name="Text Box 42"/>
            <xdr:cNvSpPr txBox="1">
              <a:spLocks noChangeArrowheads="1"/>
            </xdr:cNvSpPr>
          </xdr:nvSpPr>
          <xdr:spPr>
            <a:xfrm>
              <a:off x="1225" y="299"/>
              <a:ext cx="15" cy="18"/>
            </a:xfrm>
            <a:prstGeom prst="rect">
              <a:avLst/>
            </a:prstGeom>
            <a:noFill/>
            <a:ln w="9525" cmpd="sng">
              <a:noFill/>
            </a:ln>
          </xdr:spPr>
          <xdr:txBody>
            <a:bodyPr vertOverflow="clip" wrap="square" lIns="18288" tIns="22860" rIns="0" bIns="0">
              <a:spAutoFit/>
            </a:bodyPr>
            <a:p>
              <a:pPr algn="l">
                <a:defRPr/>
              </a:pPr>
              <a:r>
                <a:rPr lang="en-US" cap="none" sz="900" b="1" i="0" u="none" baseline="0">
                  <a:solidFill>
                    <a:srgbClr val="000000"/>
                  </a:solidFill>
                </a:rPr>
                <a:t>W</a:t>
              </a:r>
            </a:p>
          </xdr:txBody>
        </xdr:sp>
        <xdr:sp>
          <xdr:nvSpPr>
            <xdr:cNvPr id="39" name="Text Box 43"/>
            <xdr:cNvSpPr txBox="1">
              <a:spLocks noChangeArrowheads="1"/>
            </xdr:cNvSpPr>
          </xdr:nvSpPr>
          <xdr:spPr>
            <a:xfrm>
              <a:off x="1346" y="299"/>
              <a:ext cx="9" cy="18"/>
            </a:xfrm>
            <a:prstGeom prst="rect">
              <a:avLst/>
            </a:prstGeom>
            <a:noFill/>
            <a:ln w="9525" cmpd="sng">
              <a:noFill/>
            </a:ln>
          </xdr:spPr>
          <xdr:txBody>
            <a:bodyPr vertOverflow="clip" wrap="square" lIns="18288" tIns="22860" rIns="0" bIns="0">
              <a:spAutoFit/>
            </a:bodyPr>
            <a:p>
              <a:pPr algn="l">
                <a:defRPr/>
              </a:pPr>
              <a:r>
                <a:rPr lang="en-US" cap="none" sz="900" b="1" i="0" u="none" baseline="0">
                  <a:solidFill>
                    <a:srgbClr val="000000"/>
                  </a:solidFill>
                </a:rPr>
                <a:t>E</a:t>
              </a:r>
            </a:p>
          </xdr:txBody>
        </xdr:sp>
        <xdr:sp>
          <xdr:nvSpPr>
            <xdr:cNvPr id="40" name="Text Box 44"/>
            <xdr:cNvSpPr txBox="1">
              <a:spLocks noChangeArrowheads="1"/>
            </xdr:cNvSpPr>
          </xdr:nvSpPr>
          <xdr:spPr>
            <a:xfrm>
              <a:off x="1232" y="261"/>
              <a:ext cx="25" cy="18"/>
            </a:xfrm>
            <a:prstGeom prst="rect">
              <a:avLst/>
            </a:prstGeom>
            <a:noFill/>
            <a:ln w="9525" cmpd="sng">
              <a:noFill/>
            </a:ln>
          </xdr:spPr>
          <xdr:txBody>
            <a:bodyPr vertOverflow="clip" wrap="square" lIns="18288" tIns="22860" rIns="0" bIns="0">
              <a:spAutoFit/>
            </a:bodyPr>
            <a:p>
              <a:pPr algn="l">
                <a:defRPr/>
              </a:pPr>
              <a:r>
                <a:rPr lang="en-US" cap="none" sz="900" b="1" i="0" u="none" baseline="0">
                  <a:solidFill>
                    <a:srgbClr val="000000"/>
                  </a:solidFill>
                </a:rPr>
                <a:t>NW</a:t>
              </a:r>
            </a:p>
          </xdr:txBody>
        </xdr:sp>
        <xdr:sp>
          <xdr:nvSpPr>
            <xdr:cNvPr id="41" name="Text Box 45"/>
            <xdr:cNvSpPr txBox="1">
              <a:spLocks noChangeArrowheads="1"/>
            </xdr:cNvSpPr>
          </xdr:nvSpPr>
          <xdr:spPr>
            <a:xfrm>
              <a:off x="1326" y="260"/>
              <a:ext cx="19" cy="18"/>
            </a:xfrm>
            <a:prstGeom prst="rect">
              <a:avLst/>
            </a:prstGeom>
            <a:noFill/>
            <a:ln w="9525" cmpd="sng">
              <a:noFill/>
            </a:ln>
          </xdr:spPr>
          <xdr:txBody>
            <a:bodyPr vertOverflow="clip" wrap="square" lIns="18288" tIns="22860" rIns="0" bIns="0">
              <a:spAutoFit/>
            </a:bodyPr>
            <a:p>
              <a:pPr algn="l">
                <a:defRPr/>
              </a:pPr>
              <a:r>
                <a:rPr lang="en-US" cap="none" sz="900" b="1" i="0" u="none" baseline="0">
                  <a:solidFill>
                    <a:srgbClr val="000000"/>
                  </a:solidFill>
                </a:rPr>
                <a:t>NE</a:t>
              </a:r>
            </a:p>
          </xdr:txBody>
        </xdr:sp>
        <xdr:sp>
          <xdr:nvSpPr>
            <xdr:cNvPr id="42" name="Text Box 46"/>
            <xdr:cNvSpPr txBox="1">
              <a:spLocks noChangeArrowheads="1"/>
            </xdr:cNvSpPr>
          </xdr:nvSpPr>
          <xdr:spPr>
            <a:xfrm>
              <a:off x="1329" y="341"/>
              <a:ext cx="15" cy="18"/>
            </a:xfrm>
            <a:prstGeom prst="rect">
              <a:avLst/>
            </a:prstGeom>
            <a:noFill/>
            <a:ln w="9525" cmpd="sng">
              <a:noFill/>
            </a:ln>
          </xdr:spPr>
          <xdr:txBody>
            <a:bodyPr vertOverflow="clip" wrap="square" lIns="18288" tIns="22860" rIns="0" bIns="0">
              <a:spAutoFit/>
            </a:bodyPr>
            <a:p>
              <a:pPr algn="l">
                <a:defRPr/>
              </a:pPr>
              <a:r>
                <a:rPr lang="en-US" cap="none" sz="900" b="1" i="0" u="none" baseline="0">
                  <a:solidFill>
                    <a:srgbClr val="000000"/>
                  </a:solidFill>
                </a:rPr>
                <a:t>SE</a:t>
              </a:r>
            </a:p>
          </xdr:txBody>
        </xdr:sp>
        <xdr:sp>
          <xdr:nvSpPr>
            <xdr:cNvPr id="43" name="Text Box 47"/>
            <xdr:cNvSpPr txBox="1">
              <a:spLocks noChangeArrowheads="1"/>
            </xdr:cNvSpPr>
          </xdr:nvSpPr>
          <xdr:spPr>
            <a:xfrm>
              <a:off x="1233" y="342"/>
              <a:ext cx="21" cy="18"/>
            </a:xfrm>
            <a:prstGeom prst="rect">
              <a:avLst/>
            </a:prstGeom>
            <a:noFill/>
            <a:ln w="9525" cmpd="sng">
              <a:noFill/>
            </a:ln>
          </xdr:spPr>
          <xdr:txBody>
            <a:bodyPr vertOverflow="clip" wrap="square" lIns="18288" tIns="22860" rIns="0" bIns="0">
              <a:spAutoFit/>
            </a:bodyPr>
            <a:p>
              <a:pPr algn="l">
                <a:defRPr/>
              </a:pPr>
              <a:r>
                <a:rPr lang="en-US" cap="none" sz="900" b="1" i="0" u="none" baseline="0">
                  <a:solidFill>
                    <a:srgbClr val="000000"/>
                  </a:solidFill>
                </a:rPr>
                <a:t>SW</a:t>
              </a:r>
            </a:p>
          </xdr:txBody>
        </xdr:sp>
        <xdr:sp>
          <xdr:nvSpPr>
            <xdr:cNvPr id="44" name="Text Box 48"/>
            <xdr:cNvSpPr txBox="1">
              <a:spLocks noChangeArrowheads="1"/>
            </xdr:cNvSpPr>
          </xdr:nvSpPr>
          <xdr:spPr>
            <a:xfrm>
              <a:off x="1303" y="244"/>
              <a:ext cx="29" cy="18"/>
            </a:xfrm>
            <a:prstGeom prst="rect">
              <a:avLst/>
            </a:prstGeom>
            <a:noFill/>
            <a:ln w="9525" cmpd="sng">
              <a:noFill/>
            </a:ln>
          </xdr:spPr>
          <xdr:txBody>
            <a:bodyPr vertOverflow="clip" wrap="square" lIns="18288" tIns="22860" rIns="0" bIns="0">
              <a:spAutoFit/>
            </a:bodyPr>
            <a:p>
              <a:pPr algn="l">
                <a:defRPr/>
              </a:pPr>
              <a:r>
                <a:rPr lang="en-US" cap="none" sz="900" b="1" i="0" u="none" baseline="0">
                  <a:solidFill>
                    <a:srgbClr val="000000"/>
                  </a:solidFill>
                </a:rPr>
                <a:t>NEN</a:t>
              </a:r>
            </a:p>
          </xdr:txBody>
        </xdr:sp>
        <xdr:sp>
          <xdr:nvSpPr>
            <xdr:cNvPr id="45" name="Text Box 49"/>
            <xdr:cNvSpPr txBox="1">
              <a:spLocks noChangeArrowheads="1"/>
            </xdr:cNvSpPr>
          </xdr:nvSpPr>
          <xdr:spPr>
            <a:xfrm>
              <a:off x="1338" y="277"/>
              <a:ext cx="26" cy="18"/>
            </a:xfrm>
            <a:prstGeom prst="rect">
              <a:avLst/>
            </a:prstGeom>
            <a:noFill/>
            <a:ln w="9525" cmpd="sng">
              <a:noFill/>
            </a:ln>
          </xdr:spPr>
          <xdr:txBody>
            <a:bodyPr vertOverflow="clip" wrap="square" lIns="18288" tIns="22860" rIns="0" bIns="0">
              <a:spAutoFit/>
            </a:bodyPr>
            <a:p>
              <a:pPr algn="l">
                <a:defRPr/>
              </a:pPr>
              <a:r>
                <a:rPr lang="en-US" cap="none" sz="900" b="1" i="0" u="none" baseline="0">
                  <a:solidFill>
                    <a:srgbClr val="000000"/>
                  </a:solidFill>
                </a:rPr>
                <a:t>EEN</a:t>
              </a:r>
            </a:p>
          </xdr:txBody>
        </xdr:sp>
        <xdr:sp>
          <xdr:nvSpPr>
            <xdr:cNvPr id="46" name="Text Box 50"/>
            <xdr:cNvSpPr txBox="1">
              <a:spLocks noChangeArrowheads="1"/>
            </xdr:cNvSpPr>
          </xdr:nvSpPr>
          <xdr:spPr>
            <a:xfrm>
              <a:off x="1338" y="321"/>
              <a:ext cx="22" cy="18"/>
            </a:xfrm>
            <a:prstGeom prst="rect">
              <a:avLst/>
            </a:prstGeom>
            <a:noFill/>
            <a:ln w="9525" cmpd="sng">
              <a:noFill/>
            </a:ln>
          </xdr:spPr>
          <xdr:txBody>
            <a:bodyPr vertOverflow="clip" wrap="square" lIns="18288" tIns="22860" rIns="0" bIns="0">
              <a:spAutoFit/>
            </a:bodyPr>
            <a:p>
              <a:pPr algn="l">
                <a:defRPr/>
              </a:pPr>
              <a:r>
                <a:rPr lang="en-US" cap="none" sz="900" b="1" i="0" u="none" baseline="0">
                  <a:solidFill>
                    <a:srgbClr val="000000"/>
                  </a:solidFill>
                </a:rPr>
                <a:t>EES</a:t>
              </a:r>
            </a:p>
          </xdr:txBody>
        </xdr:sp>
        <xdr:sp>
          <xdr:nvSpPr>
            <xdr:cNvPr id="47" name="Text Box 51"/>
            <xdr:cNvSpPr txBox="1">
              <a:spLocks noChangeArrowheads="1"/>
            </xdr:cNvSpPr>
          </xdr:nvSpPr>
          <xdr:spPr>
            <a:xfrm>
              <a:off x="1308" y="355"/>
              <a:ext cx="21" cy="18"/>
            </a:xfrm>
            <a:prstGeom prst="rect">
              <a:avLst/>
            </a:prstGeom>
            <a:noFill/>
            <a:ln w="9525" cmpd="sng">
              <a:noFill/>
            </a:ln>
          </xdr:spPr>
          <xdr:txBody>
            <a:bodyPr vertOverflow="clip" wrap="square" lIns="18288" tIns="22860" rIns="0" bIns="0">
              <a:spAutoFit/>
            </a:bodyPr>
            <a:p>
              <a:pPr algn="l">
                <a:defRPr/>
              </a:pPr>
              <a:r>
                <a:rPr lang="en-US" cap="none" sz="900" b="1" i="0" u="none" baseline="0">
                  <a:solidFill>
                    <a:srgbClr val="000000"/>
                  </a:solidFill>
                </a:rPr>
                <a:t>SES</a:t>
              </a:r>
            </a:p>
          </xdr:txBody>
        </xdr:sp>
        <xdr:sp>
          <xdr:nvSpPr>
            <xdr:cNvPr id="48" name="Text Box 52"/>
            <xdr:cNvSpPr txBox="1">
              <a:spLocks noChangeArrowheads="1"/>
            </xdr:cNvSpPr>
          </xdr:nvSpPr>
          <xdr:spPr>
            <a:xfrm>
              <a:off x="1251" y="355"/>
              <a:ext cx="27" cy="18"/>
            </a:xfrm>
            <a:prstGeom prst="rect">
              <a:avLst/>
            </a:prstGeom>
            <a:noFill/>
            <a:ln w="9525" cmpd="sng">
              <a:noFill/>
            </a:ln>
          </xdr:spPr>
          <xdr:txBody>
            <a:bodyPr vertOverflow="clip" wrap="square" lIns="18288" tIns="22860" rIns="0" bIns="0">
              <a:spAutoFit/>
            </a:bodyPr>
            <a:p>
              <a:pPr algn="l">
                <a:defRPr/>
              </a:pPr>
              <a:r>
                <a:rPr lang="en-US" cap="none" sz="900" b="1" i="0" u="none" baseline="0">
                  <a:solidFill>
                    <a:srgbClr val="000000"/>
                  </a:solidFill>
                </a:rPr>
                <a:t>SWS</a:t>
              </a:r>
            </a:p>
          </xdr:txBody>
        </xdr:sp>
        <xdr:sp>
          <xdr:nvSpPr>
            <xdr:cNvPr id="49" name="Text Box 53"/>
            <xdr:cNvSpPr txBox="1">
              <a:spLocks noChangeArrowheads="1"/>
            </xdr:cNvSpPr>
          </xdr:nvSpPr>
          <xdr:spPr>
            <a:xfrm>
              <a:off x="1212" y="321"/>
              <a:ext cx="34" cy="18"/>
            </a:xfrm>
            <a:prstGeom prst="rect">
              <a:avLst/>
            </a:prstGeom>
            <a:noFill/>
            <a:ln w="9525" cmpd="sng">
              <a:noFill/>
            </a:ln>
          </xdr:spPr>
          <xdr:txBody>
            <a:bodyPr vertOverflow="clip" wrap="square" lIns="18288" tIns="22860" rIns="0" bIns="0">
              <a:spAutoFit/>
            </a:bodyPr>
            <a:p>
              <a:pPr algn="l">
                <a:defRPr/>
              </a:pPr>
              <a:r>
                <a:rPr lang="en-US" cap="none" sz="900" b="1" i="0" u="none" baseline="0">
                  <a:solidFill>
                    <a:srgbClr val="000000"/>
                  </a:solidFill>
                </a:rPr>
                <a:t>WWS</a:t>
              </a:r>
            </a:p>
          </xdr:txBody>
        </xdr:sp>
        <xdr:sp>
          <xdr:nvSpPr>
            <xdr:cNvPr id="50" name="Text Box 54"/>
            <xdr:cNvSpPr txBox="1">
              <a:spLocks noChangeArrowheads="1"/>
            </xdr:cNvSpPr>
          </xdr:nvSpPr>
          <xdr:spPr>
            <a:xfrm>
              <a:off x="1208" y="277"/>
              <a:ext cx="38" cy="18"/>
            </a:xfrm>
            <a:prstGeom prst="rect">
              <a:avLst/>
            </a:prstGeom>
            <a:noFill/>
            <a:ln w="9525" cmpd="sng">
              <a:noFill/>
            </a:ln>
          </xdr:spPr>
          <xdr:txBody>
            <a:bodyPr vertOverflow="clip" wrap="square" lIns="18288" tIns="22860" rIns="0" bIns="0">
              <a:spAutoFit/>
            </a:bodyPr>
            <a:p>
              <a:pPr algn="l">
                <a:defRPr/>
              </a:pPr>
              <a:r>
                <a:rPr lang="en-US" cap="none" sz="900" b="1" i="0" u="none" baseline="0">
                  <a:solidFill>
                    <a:srgbClr val="000000"/>
                  </a:solidFill>
                </a:rPr>
                <a:t>WWN</a:t>
              </a:r>
            </a:p>
          </xdr:txBody>
        </xdr:sp>
        <xdr:sp>
          <xdr:nvSpPr>
            <xdr:cNvPr id="51" name="Text Box 55"/>
            <xdr:cNvSpPr txBox="1">
              <a:spLocks noChangeArrowheads="1"/>
            </xdr:cNvSpPr>
          </xdr:nvSpPr>
          <xdr:spPr>
            <a:xfrm>
              <a:off x="1246" y="244"/>
              <a:ext cx="35" cy="18"/>
            </a:xfrm>
            <a:prstGeom prst="rect">
              <a:avLst/>
            </a:prstGeom>
            <a:noFill/>
            <a:ln w="9525" cmpd="sng">
              <a:noFill/>
            </a:ln>
          </xdr:spPr>
          <xdr:txBody>
            <a:bodyPr vertOverflow="clip" wrap="square" lIns="18288" tIns="22860" rIns="0" bIns="0">
              <a:spAutoFit/>
            </a:bodyPr>
            <a:p>
              <a:pPr algn="l">
                <a:defRPr/>
              </a:pPr>
              <a:r>
                <a:rPr lang="en-US" cap="none" sz="900" b="1" i="0" u="none" baseline="0">
                  <a:solidFill>
                    <a:srgbClr val="000000"/>
                  </a:solidFill>
                </a:rPr>
                <a:t>NWN</a:t>
              </a:r>
            </a:p>
          </xdr:txBody>
        </xdr:sp>
      </xdr:grpSp>
    </xdr:grpSp>
    <xdr:clientData/>
  </xdr:oneCellAnchor>
  <xdr:twoCellAnchor editAs="oneCell">
    <xdr:from>
      <xdr:col>4</xdr:col>
      <xdr:colOff>171450</xdr:colOff>
      <xdr:row>0</xdr:row>
      <xdr:rowOff>314325</xdr:rowOff>
    </xdr:from>
    <xdr:to>
      <xdr:col>5</xdr:col>
      <xdr:colOff>142875</xdr:colOff>
      <xdr:row>0</xdr:row>
      <xdr:rowOff>666750</xdr:rowOff>
    </xdr:to>
    <xdr:pic macro="[0]!程序至封面">
      <xdr:nvPicPr>
        <xdr:cNvPr id="52" name="Picture 56" descr="J0102002"/>
        <xdr:cNvPicPr preferRelativeResize="1">
          <a:picLocks noChangeAspect="1"/>
        </xdr:cNvPicPr>
      </xdr:nvPicPr>
      <xdr:blipFill>
        <a:blip r:embed="rId5"/>
        <a:stretch>
          <a:fillRect/>
        </a:stretch>
      </xdr:blipFill>
      <xdr:spPr>
        <a:xfrm flipH="1">
          <a:off x="981075" y="314325"/>
          <a:ext cx="714375" cy="352425"/>
        </a:xfrm>
        <a:prstGeom prst="rect">
          <a:avLst/>
        </a:prstGeom>
        <a:noFill/>
        <a:ln w="9525" cmpd="sng">
          <a:noFill/>
        </a:ln>
      </xdr:spPr>
    </xdr:pic>
    <xdr:clientData/>
  </xdr:twoCellAnchor>
  <xdr:twoCellAnchor editAs="oneCell">
    <xdr:from>
      <xdr:col>15</xdr:col>
      <xdr:colOff>180975</xdr:colOff>
      <xdr:row>0</xdr:row>
      <xdr:rowOff>352425</xdr:rowOff>
    </xdr:from>
    <xdr:to>
      <xdr:col>15</xdr:col>
      <xdr:colOff>590550</xdr:colOff>
      <xdr:row>0</xdr:row>
      <xdr:rowOff>742950</xdr:rowOff>
    </xdr:to>
    <xdr:pic macro="[0]!程序至封面">
      <xdr:nvPicPr>
        <xdr:cNvPr id="53" name="Picture 57" descr="返回"/>
        <xdr:cNvPicPr preferRelativeResize="1">
          <a:picLocks noChangeAspect="1"/>
        </xdr:cNvPicPr>
      </xdr:nvPicPr>
      <xdr:blipFill>
        <a:blip r:embed="rId6"/>
        <a:stretch>
          <a:fillRect/>
        </a:stretch>
      </xdr:blipFill>
      <xdr:spPr>
        <a:xfrm>
          <a:off x="9191625" y="352425"/>
          <a:ext cx="409575" cy="390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8.x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3"/>
  <dimension ref="A1:A1"/>
  <sheetViews>
    <sheetView showGridLines="0" tabSelected="1" zoomScalePageLayoutView="0" workbookViewId="0" topLeftCell="A1">
      <pane xSplit="41" ySplit="44" topLeftCell="AP53" activePane="bottomRight" state="frozen"/>
      <selection pane="topLeft" activeCell="A1" sqref="A1"/>
      <selection pane="topRight" activeCell="AP1" sqref="AP1"/>
      <selection pane="bottomLeft" activeCell="A45" sqref="A45"/>
      <selection pane="bottomRight" activeCell="A1" sqref="A1"/>
    </sheetView>
  </sheetViews>
  <sheetFormatPr defaultColWidth="9.00390625" defaultRowHeight="14.25"/>
  <cols>
    <col min="15" max="43" width="9.375" style="0" customWidth="1"/>
  </cols>
  <sheetData>
    <row r="1" ht="23.25" customHeight="1"/>
    <row r="2" ht="23.25" customHeight="1"/>
    <row r="3" ht="23.25" customHeight="1"/>
    <row r="4" ht="23.25" customHeight="1"/>
    <row r="5" ht="23.25" customHeight="1"/>
    <row r="6" ht="23.25" customHeight="1"/>
    <row r="7" ht="23.25" customHeight="1"/>
    <row r="8" ht="23.25" customHeight="1"/>
    <row r="9" ht="23.25" customHeight="1"/>
    <row r="10" ht="23.25" customHeight="1"/>
    <row r="11" ht="23.25" customHeight="1"/>
    <row r="12" ht="23.25" customHeight="1"/>
    <row r="13" ht="23.25" customHeight="1"/>
    <row r="14" ht="23.25" customHeight="1"/>
    <row r="15" ht="23.25" customHeight="1"/>
    <row r="16" ht="23.25" customHeight="1"/>
    <row r="17" ht="23.25" customHeight="1"/>
    <row r="18" ht="23.25" customHeight="1"/>
    <row r="19" ht="23.25" customHeight="1"/>
    <row r="20" ht="23.25" customHeight="1"/>
    <row r="21" ht="23.25" customHeight="1"/>
    <row r="22" ht="23.25" customHeight="1"/>
    <row r="23" ht="23.25" customHeight="1"/>
    <row r="24" ht="23.25" customHeight="1"/>
    <row r="25" ht="23.25" customHeight="1"/>
    <row r="26" ht="23.25" customHeight="1"/>
    <row r="27" ht="23.25" customHeight="1"/>
    <row r="28" ht="23.25" customHeight="1"/>
    <row r="29" ht="23.25" customHeight="1"/>
    <row r="30" ht="23.25" customHeight="1"/>
    <row r="31" ht="23.25" customHeight="1"/>
    <row r="32" ht="23.25" customHeight="1"/>
    <row r="33" ht="23.25" customHeight="1"/>
    <row r="34" ht="23.25" customHeight="1"/>
    <row r="35" ht="23.25" customHeight="1"/>
    <row r="36" ht="23.25" customHeight="1"/>
    <row r="37" ht="23.25" customHeight="1"/>
    <row r="38" ht="23.25" customHeight="1"/>
    <row r="39" ht="23.25" customHeight="1"/>
    <row r="40" ht="23.25" customHeight="1"/>
    <row r="41" ht="23.25" customHeight="1"/>
    <row r="42" ht="23.25" customHeight="1"/>
    <row r="43" ht="23.25" customHeight="1"/>
    <row r="44" ht="23.25" customHeight="1"/>
    <row r="45" ht="23.25" customHeight="1"/>
    <row r="46" ht="23.25" customHeight="1"/>
    <row r="47" ht="23.25" customHeight="1"/>
    <row r="48" ht="23.25" customHeight="1"/>
    <row r="49" ht="23.25" customHeight="1"/>
    <row r="50" ht="23.25" customHeight="1"/>
    <row r="51" ht="23.25" customHeight="1"/>
    <row r="52" ht="23.25" customHeight="1"/>
    <row r="53" ht="23.25" customHeight="1"/>
    <row r="54" ht="23.25" customHeight="1"/>
    <row r="55" ht="23.25" customHeight="1"/>
    <row r="56" ht="23.25" customHeight="1"/>
    <row r="57" ht="23.25" customHeight="1"/>
    <row r="58" ht="23.25" customHeight="1"/>
    <row r="59" ht="23.25" customHeight="1"/>
    <row r="60" ht="23.25" customHeight="1"/>
    <row r="61" ht="23.25" customHeight="1"/>
    <row r="62" ht="23.25" customHeight="1"/>
    <row r="63" ht="23.25" customHeight="1"/>
    <row r="64" ht="23.25" customHeight="1"/>
    <row r="65" ht="23.25" customHeight="1"/>
    <row r="66" ht="23.25" customHeight="1"/>
    <row r="67" ht="23.25" customHeight="1"/>
    <row r="68" ht="23.25" customHeight="1"/>
    <row r="69" ht="23.25" customHeight="1"/>
  </sheetData>
  <sheetProtection password="D6F9" sheet="1" objects="1" scenarios="1"/>
  <printOptions/>
  <pageMargins left="0.75" right="0.75"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1"/>
  <dimension ref="A1:AP29"/>
  <sheetViews>
    <sheetView showGridLines="0" showZeros="0" tabSelected="1" zoomScalePageLayoutView="0" workbookViewId="0" topLeftCell="A1">
      <pane xSplit="59" ySplit="5" topLeftCell="BH6"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4.25"/>
  <cols>
    <col min="1" max="1" width="2.875" style="3" customWidth="1"/>
    <col min="2" max="2" width="3.875" style="3" customWidth="1"/>
    <col min="3" max="3" width="5.00390625" style="3" customWidth="1"/>
    <col min="4" max="5" width="3.875" style="3" customWidth="1"/>
    <col min="6" max="6" width="14.00390625" style="3" customWidth="1"/>
    <col min="7" max="7" width="4.375" style="3" customWidth="1"/>
    <col min="8" max="8" width="13.75390625" style="3" customWidth="1"/>
    <col min="9" max="9" width="3.375" style="3" customWidth="1"/>
    <col min="10" max="10" width="12.50390625" style="3" customWidth="1"/>
    <col min="11" max="11" width="3.50390625" style="3" customWidth="1"/>
    <col min="12" max="12" width="12.50390625" style="3" customWidth="1"/>
    <col min="13" max="13" width="3.50390625" style="3" customWidth="1"/>
    <col min="14" max="14" width="15.375" style="3" customWidth="1"/>
    <col min="15" max="15" width="13.75390625" style="3" customWidth="1"/>
    <col min="16" max="16" width="9.00390625" style="86" hidden="1" customWidth="1"/>
    <col min="17" max="17" width="8.875" style="86" hidden="1" customWidth="1"/>
    <col min="18" max="18" width="8.00390625" style="86" hidden="1" customWidth="1"/>
    <col min="19" max="19" width="9.50390625" style="0" hidden="1" customWidth="1"/>
    <col min="20" max="20" width="3.50390625" style="23" hidden="1" customWidth="1"/>
    <col min="21" max="21" width="9.625" style="82" hidden="1" customWidth="1"/>
    <col min="22" max="22" width="9.00390625" style="31" hidden="1" customWidth="1"/>
    <col min="23" max="23" width="7.625" style="23" hidden="1" customWidth="1"/>
    <col min="24" max="24" width="9.00390625" style="0" hidden="1" customWidth="1"/>
    <col min="25" max="25" width="5.00390625" style="0" hidden="1" customWidth="1"/>
    <col min="26" max="26" width="36.875" style="0" hidden="1" customWidth="1"/>
    <col min="27" max="27" width="12.25390625" style="0" hidden="1" customWidth="1"/>
    <col min="28" max="28" width="8.00390625" style="0" hidden="1" customWidth="1"/>
    <col min="29" max="29" width="19.875" style="0" hidden="1" customWidth="1"/>
    <col min="30" max="30" width="4.875" style="0" hidden="1" customWidth="1"/>
    <col min="31" max="31" width="13.125" style="0" hidden="1" customWidth="1"/>
    <col min="32" max="32" width="6.50390625" style="0" hidden="1" customWidth="1"/>
    <col min="33" max="33" width="9.00390625" style="0" hidden="1" customWidth="1"/>
    <col min="34" max="34" width="5.125" style="0" hidden="1" customWidth="1"/>
    <col min="35" max="35" width="19.125" style="0" hidden="1" customWidth="1"/>
    <col min="36" max="36" width="4.125" style="0" hidden="1" customWidth="1"/>
    <col min="37" max="37" width="9.00390625" style="0" hidden="1" customWidth="1"/>
    <col min="38" max="38" width="6.75390625" style="0" hidden="1" customWidth="1"/>
    <col min="39" max="39" width="9.125" style="0" hidden="1" customWidth="1"/>
    <col min="40" max="40" width="4.125" style="0" hidden="1" customWidth="1"/>
    <col min="41" max="41" width="9.00390625" style="0" hidden="1" customWidth="1"/>
    <col min="42" max="42" width="24.125" style="3" hidden="1" customWidth="1"/>
    <col min="43" max="50" width="0" style="0" hidden="1" customWidth="1"/>
    <col min="51" max="59" width="8.50390625" style="0" hidden="1" customWidth="1"/>
    <col min="60" max="62" width="8.50390625" style="0" customWidth="1"/>
    <col min="63" max="65" width="3.125" style="0" customWidth="1"/>
  </cols>
  <sheetData>
    <row r="1" spans="2:23" ht="24.75" customHeight="1" thickBot="1">
      <c r="B1" s="54"/>
      <c r="C1" s="284"/>
      <c r="D1" s="284"/>
      <c r="E1" s="284"/>
      <c r="F1" s="284"/>
      <c r="G1" s="284"/>
      <c r="H1" s="284"/>
      <c r="I1" s="284"/>
      <c r="J1" s="284"/>
      <c r="K1" s="284"/>
      <c r="L1" s="284"/>
      <c r="M1" s="284"/>
      <c r="N1" s="284"/>
      <c r="O1" s="284"/>
      <c r="U1" s="77"/>
      <c r="V1" s="78"/>
      <c r="W1" s="79"/>
    </row>
    <row r="2" spans="1:42" ht="45" customHeight="1">
      <c r="A2" s="2"/>
      <c r="B2" s="67" t="str">
        <f>"行业: "&amp;$Q$7</f>
        <v>行业: </v>
      </c>
      <c r="C2" s="291" t="s">
        <v>850</v>
      </c>
      <c r="D2" s="292"/>
      <c r="E2" s="292"/>
      <c r="F2" s="292"/>
      <c r="G2" s="292"/>
      <c r="H2" s="292"/>
      <c r="I2" s="292"/>
      <c r="J2" s="292"/>
      <c r="K2" s="292"/>
      <c r="L2" s="292"/>
      <c r="M2" s="292"/>
      <c r="N2" s="274" t="str">
        <f>$Q$13&amp;""&amp;"（"&amp;$R$13&amp;"）"</f>
        <v>石油化工（全程监理）</v>
      </c>
      <c r="O2" s="275"/>
      <c r="P2" s="222">
        <f>P3+P4+P5</f>
        <v>1100</v>
      </c>
      <c r="Q2" s="219">
        <v>1</v>
      </c>
      <c r="R2" s="223">
        <f>IF(AND(Q2=1,S2&gt;1,R4&gt;=40%),S6,IF(AND(Q2=1,S2&lt;1,R4&gt;=40%),S3,IF(AND(Q2=1,R4&lt;40%),P2,P3)))</f>
        <v>500</v>
      </c>
      <c r="S2" s="221">
        <f>S6/S3</f>
        <v>2.9999999999999996</v>
      </c>
      <c r="T2" s="265" t="s">
        <v>45</v>
      </c>
      <c r="U2" s="265"/>
      <c r="V2" s="265"/>
      <c r="W2" s="265"/>
      <c r="Y2" s="266" t="s">
        <v>99</v>
      </c>
      <c r="Z2" s="266"/>
      <c r="AA2" s="266"/>
      <c r="AB2" s="266"/>
      <c r="AP2" s="2"/>
    </row>
    <row r="3" spans="1:42" ht="21" customHeight="1">
      <c r="A3" s="2"/>
      <c r="B3" s="69"/>
      <c r="C3" s="285">
        <v>1</v>
      </c>
      <c r="D3" s="261" t="s">
        <v>838</v>
      </c>
      <c r="E3" s="262"/>
      <c r="F3" s="262"/>
      <c r="G3" s="287" t="s">
        <v>839</v>
      </c>
      <c r="H3" s="215" t="s">
        <v>846</v>
      </c>
      <c r="I3" s="289" t="s">
        <v>843</v>
      </c>
      <c r="J3" s="215" t="s">
        <v>844</v>
      </c>
      <c r="K3" s="289" t="s">
        <v>843</v>
      </c>
      <c r="L3" s="215" t="s">
        <v>845</v>
      </c>
      <c r="M3" s="280"/>
      <c r="N3" s="293">
        <f>R2</f>
        <v>500</v>
      </c>
      <c r="O3" s="294"/>
      <c r="P3" s="222">
        <f>H4</f>
        <v>100</v>
      </c>
      <c r="Q3" s="217">
        <f>P3/$P$2</f>
        <v>0.09090909090909091</v>
      </c>
      <c r="R3" s="218">
        <f>Q3</f>
        <v>0.09090909090909091</v>
      </c>
      <c r="S3" s="220">
        <f>P3/0.6</f>
        <v>166.66666666666669</v>
      </c>
      <c r="T3" s="28">
        <v>1</v>
      </c>
      <c r="U3" s="80">
        <v>500</v>
      </c>
      <c r="V3" s="75">
        <v>16.5</v>
      </c>
      <c r="W3" s="76">
        <f aca="true" t="shared" si="0" ref="W3:W18">(V4-V3)/(U4-U3)</f>
        <v>0.027200000000000002</v>
      </c>
      <c r="X3" s="91">
        <v>8</v>
      </c>
      <c r="Y3" s="27" t="s">
        <v>24</v>
      </c>
      <c r="Z3" s="27" t="s">
        <v>28</v>
      </c>
      <c r="AA3" s="27" t="s">
        <v>12</v>
      </c>
      <c r="AB3" s="34" t="s">
        <v>29</v>
      </c>
      <c r="AC3" s="90">
        <v>3</v>
      </c>
      <c r="AD3" s="267" t="s">
        <v>25</v>
      </c>
      <c r="AE3" s="267"/>
      <c r="AF3" s="267"/>
      <c r="AG3" s="90">
        <v>1</v>
      </c>
      <c r="AH3" s="247" t="s">
        <v>90</v>
      </c>
      <c r="AI3" s="248"/>
      <c r="AJ3" s="249"/>
      <c r="AK3" s="90">
        <v>5</v>
      </c>
      <c r="AL3" s="250" t="s">
        <v>39</v>
      </c>
      <c r="AM3" s="251"/>
      <c r="AN3" s="252"/>
      <c r="AP3" s="55"/>
    </row>
    <row r="4" spans="2:42" ht="17.25" customHeight="1">
      <c r="B4" s="70"/>
      <c r="C4" s="285"/>
      <c r="D4" s="262"/>
      <c r="E4" s="262"/>
      <c r="F4" s="262"/>
      <c r="G4" s="287"/>
      <c r="H4" s="214">
        <v>100</v>
      </c>
      <c r="I4" s="289"/>
      <c r="J4" s="214">
        <v>900</v>
      </c>
      <c r="K4" s="289"/>
      <c r="L4" s="214">
        <v>100</v>
      </c>
      <c r="M4" s="280"/>
      <c r="N4" s="293"/>
      <c r="O4" s="294"/>
      <c r="P4" s="222">
        <f>J4</f>
        <v>900</v>
      </c>
      <c r="Q4" s="217">
        <f>P4/$P$2</f>
        <v>0.8181818181818182</v>
      </c>
      <c r="R4" s="225">
        <f>Q4+Q5</f>
        <v>0.9090909090909092</v>
      </c>
      <c r="S4" s="227">
        <f>(P4+P5)*0.4</f>
        <v>400</v>
      </c>
      <c r="T4" s="28">
        <v>2</v>
      </c>
      <c r="U4" s="81">
        <v>1000</v>
      </c>
      <c r="V4" s="57">
        <v>30.1</v>
      </c>
      <c r="W4" s="24">
        <f>(V5-V4)/(U5-U4)</f>
        <v>0.023999999999999997</v>
      </c>
      <c r="Y4" s="36">
        <v>1</v>
      </c>
      <c r="Z4" s="25" t="s">
        <v>96</v>
      </c>
      <c r="AA4" s="72">
        <v>0.9</v>
      </c>
      <c r="AB4" s="37" t="s">
        <v>40</v>
      </c>
      <c r="AC4" s="95"/>
      <c r="AD4" s="30">
        <v>1</v>
      </c>
      <c r="AE4" s="26" t="s">
        <v>30</v>
      </c>
      <c r="AF4" s="92">
        <v>0.85</v>
      </c>
      <c r="AH4" s="28">
        <v>1</v>
      </c>
      <c r="AI4" s="25" t="s">
        <v>91</v>
      </c>
      <c r="AJ4" s="26">
        <v>1</v>
      </c>
      <c r="AL4" s="26">
        <v>1</v>
      </c>
      <c r="AM4" s="25" t="s">
        <v>50</v>
      </c>
      <c r="AN4" s="26">
        <v>0</v>
      </c>
      <c r="AP4" s="253"/>
    </row>
    <row r="5" spans="2:42" ht="8.25" customHeight="1" thickBot="1">
      <c r="B5" s="70"/>
      <c r="C5" s="286"/>
      <c r="D5" s="263"/>
      <c r="E5" s="263"/>
      <c r="F5" s="263"/>
      <c r="G5" s="288"/>
      <c r="H5" s="216"/>
      <c r="I5" s="290"/>
      <c r="J5" s="216"/>
      <c r="K5" s="290"/>
      <c r="L5" s="216"/>
      <c r="M5" s="281"/>
      <c r="N5" s="295"/>
      <c r="O5" s="296"/>
      <c r="P5" s="222">
        <f>L4</f>
        <v>100</v>
      </c>
      <c r="Q5" s="217">
        <f>P5/$P$2</f>
        <v>0.09090909090909091</v>
      </c>
      <c r="R5" s="226"/>
      <c r="S5" s="228"/>
      <c r="T5" s="28">
        <v>3</v>
      </c>
      <c r="U5" s="81">
        <v>3000</v>
      </c>
      <c r="V5" s="57">
        <v>78.1</v>
      </c>
      <c r="W5" s="24">
        <f t="shared" si="0"/>
        <v>0.02135</v>
      </c>
      <c r="Y5" s="38">
        <v>2</v>
      </c>
      <c r="Z5" s="25" t="s">
        <v>32</v>
      </c>
      <c r="AA5" s="72">
        <v>1</v>
      </c>
      <c r="AB5" s="37" t="s">
        <v>40</v>
      </c>
      <c r="AC5" s="95"/>
      <c r="AD5" s="33">
        <v>2</v>
      </c>
      <c r="AE5" s="26" t="s">
        <v>31</v>
      </c>
      <c r="AF5" s="92">
        <v>0.925</v>
      </c>
      <c r="AH5" s="28">
        <v>2</v>
      </c>
      <c r="AI5" s="25" t="s">
        <v>92</v>
      </c>
      <c r="AJ5" s="26">
        <v>1.1</v>
      </c>
      <c r="AL5" s="26">
        <v>2</v>
      </c>
      <c r="AM5" s="25" t="s">
        <v>46</v>
      </c>
      <c r="AN5" s="29">
        <v>0.05</v>
      </c>
      <c r="AP5" s="253"/>
    </row>
    <row r="6" spans="1:42" ht="22.5" customHeight="1" thickTop="1">
      <c r="A6" s="20"/>
      <c r="B6" s="70"/>
      <c r="C6" s="206">
        <v>2</v>
      </c>
      <c r="D6" s="239" t="s">
        <v>835</v>
      </c>
      <c r="E6" s="272" t="s">
        <v>830</v>
      </c>
      <c r="F6" s="276" t="s">
        <v>831</v>
      </c>
      <c r="G6" s="277"/>
      <c r="H6" s="277"/>
      <c r="I6" s="277"/>
      <c r="J6" s="277"/>
      <c r="K6" s="200"/>
      <c r="L6" s="200"/>
      <c r="M6" s="200"/>
      <c r="N6" s="278">
        <f>IF(N3&lt;500,N3*3.3%,(IF(N3=0,0,IF(N3&lt;500,16.5,IF(N3&gt;1000000,N3*1.039%,(P6+(N3-R6)*Q6))))))</f>
        <v>16.5</v>
      </c>
      <c r="O6" s="279"/>
      <c r="P6" s="93">
        <f>LOOKUP($N$3,$U$3:$U$18,V3:V18)</f>
        <v>16.5</v>
      </c>
      <c r="Q6" s="88">
        <f>LOOKUP($N$3,$U$3:$U$18,W3:W18)</f>
        <v>0.027200000000000002</v>
      </c>
      <c r="R6" s="89">
        <f>LOOKUP($N$3,$U$3:$U$18,U3:U18)</f>
        <v>500</v>
      </c>
      <c r="S6" s="220">
        <f>P3+S4</f>
        <v>500</v>
      </c>
      <c r="T6" s="28">
        <v>4</v>
      </c>
      <c r="U6" s="81">
        <v>5000</v>
      </c>
      <c r="V6" s="57">
        <v>120.8</v>
      </c>
      <c r="W6" s="24">
        <f t="shared" si="0"/>
        <v>0.020066666666666667</v>
      </c>
      <c r="Y6" s="38">
        <v>3</v>
      </c>
      <c r="Z6" s="25" t="s">
        <v>54</v>
      </c>
      <c r="AA6" s="72">
        <v>1.1</v>
      </c>
      <c r="AB6" s="37" t="s">
        <v>40</v>
      </c>
      <c r="AC6" s="95"/>
      <c r="AD6" s="33">
        <v>3</v>
      </c>
      <c r="AE6" s="26" t="s">
        <v>33</v>
      </c>
      <c r="AF6" s="92">
        <v>1</v>
      </c>
      <c r="AH6" s="28">
        <v>3</v>
      </c>
      <c r="AI6" s="25" t="s">
        <v>93</v>
      </c>
      <c r="AJ6" s="26">
        <v>1.2</v>
      </c>
      <c r="AL6" s="26">
        <v>3</v>
      </c>
      <c r="AM6" s="25" t="s">
        <v>47</v>
      </c>
      <c r="AN6" s="29">
        <v>0.1</v>
      </c>
      <c r="AP6" s="253"/>
    </row>
    <row r="7" spans="2:42" ht="22.5" customHeight="1">
      <c r="B7" s="70"/>
      <c r="C7" s="206">
        <v>3</v>
      </c>
      <c r="D7" s="240"/>
      <c r="E7" s="273"/>
      <c r="F7" s="229" t="s">
        <v>827</v>
      </c>
      <c r="G7" s="230"/>
      <c r="H7" s="230"/>
      <c r="I7" s="230"/>
      <c r="J7" s="230"/>
      <c r="K7" s="195"/>
      <c r="L7" s="195"/>
      <c r="M7" s="195"/>
      <c r="N7" s="201">
        <f>VLOOKUP($X$3,$Y$4:$AA$24,3,FALSE)</f>
        <v>0.9</v>
      </c>
      <c r="O7" s="208">
        <f>N6*N7-N6</f>
        <v>-1.6500000000000004</v>
      </c>
      <c r="T7" s="28">
        <v>5</v>
      </c>
      <c r="U7" s="81">
        <v>8000</v>
      </c>
      <c r="V7" s="57">
        <v>181</v>
      </c>
      <c r="W7" s="24">
        <f t="shared" si="0"/>
        <v>0.018799999999999997</v>
      </c>
      <c r="Y7" s="39">
        <v>4</v>
      </c>
      <c r="Z7" s="25" t="s">
        <v>95</v>
      </c>
      <c r="AA7" s="72">
        <v>0.9</v>
      </c>
      <c r="AB7" s="40" t="s">
        <v>41</v>
      </c>
      <c r="AC7" s="95"/>
      <c r="AD7" s="33">
        <v>4</v>
      </c>
      <c r="AE7" s="26" t="s">
        <v>34</v>
      </c>
      <c r="AF7" s="92">
        <v>1.075</v>
      </c>
      <c r="AH7" s="28">
        <v>4</v>
      </c>
      <c r="AI7" s="25" t="s">
        <v>94</v>
      </c>
      <c r="AJ7" s="26">
        <v>1.3</v>
      </c>
      <c r="AL7" s="26">
        <v>4</v>
      </c>
      <c r="AM7" s="25" t="s">
        <v>48</v>
      </c>
      <c r="AN7" s="29">
        <v>0.15</v>
      </c>
      <c r="AP7" s="253"/>
    </row>
    <row r="8" spans="2:42" ht="22.5" customHeight="1">
      <c r="B8" s="70"/>
      <c r="C8" s="206">
        <v>4</v>
      </c>
      <c r="D8" s="240"/>
      <c r="E8" s="273"/>
      <c r="F8" s="229" t="s">
        <v>828</v>
      </c>
      <c r="G8" s="230"/>
      <c r="H8" s="230"/>
      <c r="I8" s="230"/>
      <c r="J8" s="230"/>
      <c r="K8" s="195"/>
      <c r="L8" s="195"/>
      <c r="M8" s="195"/>
      <c r="N8" s="201">
        <f>VLOOKUP(AC3,AD4:AF8,3,FALSE)</f>
        <v>1</v>
      </c>
      <c r="O8" s="209">
        <f>(N6+O7)*N8-N6-O7</f>
        <v>0</v>
      </c>
      <c r="R8" s="196"/>
      <c r="T8" s="28">
        <v>6</v>
      </c>
      <c r="U8" s="81">
        <v>10000</v>
      </c>
      <c r="V8" s="57">
        <v>218.6</v>
      </c>
      <c r="W8" s="24">
        <f t="shared" si="0"/>
        <v>0.01748</v>
      </c>
      <c r="Y8" s="39">
        <v>5</v>
      </c>
      <c r="Z8" s="25" t="s">
        <v>35</v>
      </c>
      <c r="AA8" s="72">
        <v>1</v>
      </c>
      <c r="AB8" s="40" t="s">
        <v>41</v>
      </c>
      <c r="AC8" s="95"/>
      <c r="AD8" s="33">
        <v>5</v>
      </c>
      <c r="AE8" s="26" t="s">
        <v>36</v>
      </c>
      <c r="AF8" s="92">
        <v>1.15</v>
      </c>
      <c r="AL8" s="26">
        <v>5</v>
      </c>
      <c r="AM8" s="25" t="s">
        <v>49</v>
      </c>
      <c r="AN8" s="29">
        <v>0.2</v>
      </c>
      <c r="AP8" s="253"/>
    </row>
    <row r="9" spans="2:42" ht="22.5" customHeight="1">
      <c r="B9" s="70"/>
      <c r="C9" s="206">
        <v>5</v>
      </c>
      <c r="D9" s="240"/>
      <c r="E9" s="273"/>
      <c r="F9" s="282" t="s">
        <v>829</v>
      </c>
      <c r="G9" s="283"/>
      <c r="H9" s="283"/>
      <c r="I9" s="283"/>
      <c r="J9" s="283"/>
      <c r="K9" s="199"/>
      <c r="L9" s="199"/>
      <c r="M9" s="199"/>
      <c r="N9" s="201">
        <f>VLOOKUP(AG3,AH4:AJ7,3,FALSE)</f>
        <v>1</v>
      </c>
      <c r="O9" s="208">
        <f>(N6+O7+O8)*(N9)-N6-O7-O8</f>
        <v>0</v>
      </c>
      <c r="T9" s="28">
        <v>7</v>
      </c>
      <c r="U9" s="81">
        <v>20000</v>
      </c>
      <c r="V9" s="57">
        <v>393.4</v>
      </c>
      <c r="W9" s="24">
        <f t="shared" si="0"/>
        <v>0.015740000000000004</v>
      </c>
      <c r="Y9" s="39">
        <v>6</v>
      </c>
      <c r="Z9" s="25" t="s">
        <v>56</v>
      </c>
      <c r="AA9" s="72">
        <v>1</v>
      </c>
      <c r="AB9" s="40" t="s">
        <v>41</v>
      </c>
      <c r="AC9" s="95"/>
      <c r="AP9" s="253"/>
    </row>
    <row r="10" spans="2:42" ht="22.5" customHeight="1">
      <c r="B10" s="70"/>
      <c r="C10" s="206">
        <v>6</v>
      </c>
      <c r="D10" s="240"/>
      <c r="E10" s="273"/>
      <c r="F10" s="257" t="s">
        <v>849</v>
      </c>
      <c r="G10" s="258"/>
      <c r="H10" s="258"/>
      <c r="I10" s="258"/>
      <c r="J10" s="258"/>
      <c r="K10" s="197"/>
      <c r="L10" s="197"/>
      <c r="M10" s="197"/>
      <c r="N10" s="234">
        <f>N6*N7*N8*N9</f>
        <v>14.85</v>
      </c>
      <c r="O10" s="235"/>
      <c r="T10" s="28">
        <v>8</v>
      </c>
      <c r="U10" s="81">
        <v>40000</v>
      </c>
      <c r="V10" s="57">
        <v>708.2</v>
      </c>
      <c r="W10" s="24">
        <f t="shared" si="0"/>
        <v>0.014159999999999997</v>
      </c>
      <c r="Y10" s="39">
        <v>7</v>
      </c>
      <c r="Z10" s="25" t="s">
        <v>37</v>
      </c>
      <c r="AA10" s="72">
        <v>1.2</v>
      </c>
      <c r="AB10" s="40" t="s">
        <v>41</v>
      </c>
      <c r="AC10" s="95"/>
      <c r="AP10" s="253"/>
    </row>
    <row r="11" spans="2:42" ht="22.5" customHeight="1">
      <c r="B11" s="70"/>
      <c r="C11" s="206">
        <v>7</v>
      </c>
      <c r="D11" s="240"/>
      <c r="E11" s="254" t="s">
        <v>834</v>
      </c>
      <c r="F11" s="255" t="s">
        <v>832</v>
      </c>
      <c r="G11" s="255"/>
      <c r="H11" s="255"/>
      <c r="I11" s="255"/>
      <c r="J11" s="255"/>
      <c r="K11" s="202"/>
      <c r="L11" s="202"/>
      <c r="M11" s="202"/>
      <c r="N11" s="210">
        <f>IF(Q11=1,100%,70%)</f>
        <v>1</v>
      </c>
      <c r="O11" s="209">
        <f>N10*N11-N10</f>
        <v>0</v>
      </c>
      <c r="Q11" s="97">
        <v>1</v>
      </c>
      <c r="T11" s="28">
        <v>9</v>
      </c>
      <c r="U11" s="81">
        <v>60000</v>
      </c>
      <c r="V11" s="57">
        <v>991.4</v>
      </c>
      <c r="W11" s="24">
        <f t="shared" si="0"/>
        <v>0.013219999999999999</v>
      </c>
      <c r="Y11" s="41">
        <v>8</v>
      </c>
      <c r="Z11" s="25" t="s">
        <v>57</v>
      </c>
      <c r="AA11" s="72">
        <v>0.9</v>
      </c>
      <c r="AB11" s="42" t="s">
        <v>42</v>
      </c>
      <c r="AC11" s="95"/>
      <c r="AP11" s="253"/>
    </row>
    <row r="12" spans="2:42" ht="22.5" customHeight="1">
      <c r="B12" s="70"/>
      <c r="C12" s="206">
        <v>8</v>
      </c>
      <c r="D12" s="240"/>
      <c r="E12" s="254"/>
      <c r="F12" s="230" t="s">
        <v>833</v>
      </c>
      <c r="G12" s="230"/>
      <c r="H12" s="230"/>
      <c r="I12" s="256"/>
      <c r="J12" s="256"/>
      <c r="K12" s="203"/>
      <c r="L12" s="203"/>
      <c r="M12" s="203"/>
      <c r="N12" s="211">
        <f>IF(Q12=1,0%,IF(Q12=2,4%,IF(Q12=3,5%,6%)))</f>
        <v>0</v>
      </c>
      <c r="O12" s="208">
        <f>(N10+O11)*N12</f>
        <v>0</v>
      </c>
      <c r="Q12" s="97">
        <v>1</v>
      </c>
      <c r="T12" s="28">
        <v>10</v>
      </c>
      <c r="U12" s="81">
        <v>80000</v>
      </c>
      <c r="V12" s="57">
        <v>1255.8</v>
      </c>
      <c r="W12" s="24">
        <f t="shared" si="0"/>
        <v>0.012560000000000002</v>
      </c>
      <c r="Y12" s="41">
        <v>9</v>
      </c>
      <c r="Z12" s="25" t="s">
        <v>58</v>
      </c>
      <c r="AA12" s="72">
        <v>1</v>
      </c>
      <c r="AB12" s="42" t="s">
        <v>42</v>
      </c>
      <c r="AC12" s="95"/>
      <c r="AP12" s="253"/>
    </row>
    <row r="13" spans="2:42" ht="22.5" customHeight="1">
      <c r="B13" s="70"/>
      <c r="C13" s="206">
        <v>9</v>
      </c>
      <c r="D13" s="240"/>
      <c r="E13" s="254"/>
      <c r="F13" s="229" t="s">
        <v>836</v>
      </c>
      <c r="G13" s="230"/>
      <c r="H13" s="204" t="s">
        <v>837</v>
      </c>
      <c r="I13" s="242"/>
      <c r="J13" s="243"/>
      <c r="K13" s="243"/>
      <c r="L13" s="244"/>
      <c r="M13" s="224"/>
      <c r="N13" s="212"/>
      <c r="O13" s="213">
        <f>N13</f>
        <v>0</v>
      </c>
      <c r="Q13" s="94" t="str">
        <f>VLOOKUP($X$3,$Y$4:$AB$24,4,FALSE)</f>
        <v>石油化工</v>
      </c>
      <c r="R13" s="87" t="str">
        <f>IF(Q11=1,"全程监理","质量、安全监理")</f>
        <v>全程监理</v>
      </c>
      <c r="T13" s="28">
        <v>11</v>
      </c>
      <c r="U13" s="81">
        <v>100000</v>
      </c>
      <c r="V13" s="57">
        <v>1507</v>
      </c>
      <c r="W13" s="24">
        <f t="shared" si="0"/>
        <v>0.012055</v>
      </c>
      <c r="Y13" s="41">
        <v>10</v>
      </c>
      <c r="Z13" s="25" t="s">
        <v>38</v>
      </c>
      <c r="AA13" s="72">
        <v>1.2</v>
      </c>
      <c r="AB13" s="42" t="s">
        <v>42</v>
      </c>
      <c r="AC13" s="95"/>
      <c r="AP13" s="253"/>
    </row>
    <row r="14" spans="2:42" ht="22.5" customHeight="1">
      <c r="B14" s="70"/>
      <c r="C14" s="206">
        <v>10</v>
      </c>
      <c r="D14" s="240"/>
      <c r="E14" s="254"/>
      <c r="F14" s="229" t="s">
        <v>836</v>
      </c>
      <c r="G14" s="230"/>
      <c r="H14" s="204" t="s">
        <v>837</v>
      </c>
      <c r="I14" s="242"/>
      <c r="J14" s="243"/>
      <c r="K14" s="243"/>
      <c r="L14" s="244"/>
      <c r="M14" s="224"/>
      <c r="N14" s="212">
        <v>11</v>
      </c>
      <c r="O14" s="213">
        <f>N14</f>
        <v>11</v>
      </c>
      <c r="Q14" s="96">
        <f>VLOOKUP(AK3,AL4:AN8,3,FALSE)</f>
        <v>0.2</v>
      </c>
      <c r="T14" s="28">
        <v>12</v>
      </c>
      <c r="U14" s="81">
        <v>200000</v>
      </c>
      <c r="V14" s="57">
        <v>2712.5</v>
      </c>
      <c r="W14" s="24">
        <f t="shared" si="0"/>
        <v>0.010850500000000003</v>
      </c>
      <c r="Y14" s="43">
        <v>11</v>
      </c>
      <c r="Z14" s="25" t="s">
        <v>17</v>
      </c>
      <c r="AA14" s="72">
        <v>0.9</v>
      </c>
      <c r="AB14" s="44" t="s">
        <v>43</v>
      </c>
      <c r="AC14" s="95"/>
      <c r="AP14" s="253"/>
    </row>
    <row r="15" spans="2:42" ht="22.5" customHeight="1">
      <c r="B15" s="70"/>
      <c r="C15" s="206">
        <v>11</v>
      </c>
      <c r="D15" s="240"/>
      <c r="E15" s="254"/>
      <c r="F15" s="229" t="s">
        <v>836</v>
      </c>
      <c r="G15" s="230"/>
      <c r="H15" s="204" t="s">
        <v>837</v>
      </c>
      <c r="I15" s="242"/>
      <c r="J15" s="243"/>
      <c r="K15" s="243"/>
      <c r="L15" s="244"/>
      <c r="M15" s="224"/>
      <c r="N15" s="212"/>
      <c r="O15" s="213">
        <f>N15</f>
        <v>0</v>
      </c>
      <c r="T15" s="28">
        <v>13</v>
      </c>
      <c r="U15" s="81">
        <v>400000</v>
      </c>
      <c r="V15" s="57">
        <v>4882.6</v>
      </c>
      <c r="W15" s="24">
        <f t="shared" si="0"/>
        <v>0.009765</v>
      </c>
      <c r="Y15" s="43">
        <v>12</v>
      </c>
      <c r="Z15" s="25" t="s">
        <v>59</v>
      </c>
      <c r="AA15" s="72">
        <v>1</v>
      </c>
      <c r="AB15" s="44" t="s">
        <v>43</v>
      </c>
      <c r="AC15" s="95"/>
      <c r="AP15" s="253"/>
    </row>
    <row r="16" spans="2:42" ht="24" customHeight="1">
      <c r="B16" s="70"/>
      <c r="C16" s="206">
        <v>12</v>
      </c>
      <c r="D16" s="240"/>
      <c r="E16" s="254"/>
      <c r="F16" s="257" t="s">
        <v>848</v>
      </c>
      <c r="G16" s="258"/>
      <c r="H16" s="258"/>
      <c r="I16" s="259"/>
      <c r="J16" s="259"/>
      <c r="K16" s="198"/>
      <c r="L16" s="198"/>
      <c r="M16" s="198"/>
      <c r="N16" s="260">
        <f>O11+O12+O13+O14+O15</f>
        <v>11</v>
      </c>
      <c r="O16" s="235"/>
      <c r="T16" s="28">
        <v>14</v>
      </c>
      <c r="U16" s="81">
        <v>600000</v>
      </c>
      <c r="V16" s="57">
        <v>6835.6</v>
      </c>
      <c r="W16" s="24">
        <f t="shared" si="0"/>
        <v>0.009113999999999997</v>
      </c>
      <c r="Y16" s="43">
        <v>13</v>
      </c>
      <c r="Z16" s="25" t="s">
        <v>60</v>
      </c>
      <c r="AA16" s="72">
        <v>1.2</v>
      </c>
      <c r="AB16" s="44" t="s">
        <v>43</v>
      </c>
      <c r="AC16" s="95"/>
      <c r="AP16" s="253"/>
    </row>
    <row r="17" spans="2:42" ht="27" customHeight="1" thickBot="1">
      <c r="B17" s="70"/>
      <c r="C17" s="207">
        <v>13</v>
      </c>
      <c r="D17" s="241"/>
      <c r="E17" s="268" t="s">
        <v>138</v>
      </c>
      <c r="F17" s="269"/>
      <c r="G17" s="269"/>
      <c r="H17" s="269"/>
      <c r="I17" s="269"/>
      <c r="J17" s="269"/>
      <c r="K17" s="205"/>
      <c r="L17" s="205"/>
      <c r="M17" s="205"/>
      <c r="N17" s="270">
        <f>(N10+N16)*(1-Q14)</f>
        <v>20.680000000000003</v>
      </c>
      <c r="O17" s="271"/>
      <c r="T17" s="28">
        <v>15</v>
      </c>
      <c r="U17" s="81">
        <v>800000</v>
      </c>
      <c r="V17" s="57">
        <v>8658.4</v>
      </c>
      <c r="W17" s="24">
        <f t="shared" si="0"/>
        <v>0.008658500000000003</v>
      </c>
      <c r="Y17" s="45">
        <v>14</v>
      </c>
      <c r="Z17" s="25" t="s">
        <v>61</v>
      </c>
      <c r="AA17" s="72">
        <v>0.9</v>
      </c>
      <c r="AB17" s="46" t="s">
        <v>26</v>
      </c>
      <c r="AC17" s="95"/>
      <c r="AP17" s="253"/>
    </row>
    <row r="18" spans="2:42" ht="6" customHeight="1">
      <c r="B18" s="70"/>
      <c r="C18" s="71"/>
      <c r="D18" s="264"/>
      <c r="E18" s="264"/>
      <c r="F18" s="264"/>
      <c r="G18" s="264"/>
      <c r="H18" s="264"/>
      <c r="I18" s="264"/>
      <c r="J18" s="264"/>
      <c r="K18" s="194"/>
      <c r="L18" s="194"/>
      <c r="M18" s="194"/>
      <c r="N18" s="233"/>
      <c r="O18" s="233"/>
      <c r="T18" s="28">
        <v>16</v>
      </c>
      <c r="U18" s="81">
        <v>1000000</v>
      </c>
      <c r="V18" s="57">
        <v>10390.1</v>
      </c>
      <c r="W18" s="24">
        <f t="shared" si="0"/>
        <v>0.010390100000000001</v>
      </c>
      <c r="Y18" s="45">
        <v>15</v>
      </c>
      <c r="Z18" s="25" t="s">
        <v>97</v>
      </c>
      <c r="AA18" s="72">
        <v>1</v>
      </c>
      <c r="AB18" s="46" t="s">
        <v>26</v>
      </c>
      <c r="AC18" s="95"/>
      <c r="AP18" s="253"/>
    </row>
    <row r="19" spans="20:42" ht="6" customHeight="1">
      <c r="T19" s="83"/>
      <c r="U19" s="77"/>
      <c r="V19" s="84"/>
      <c r="W19" s="79"/>
      <c r="Y19" s="45">
        <v>16</v>
      </c>
      <c r="Z19" s="25" t="s">
        <v>63</v>
      </c>
      <c r="AA19" s="72">
        <v>1.1</v>
      </c>
      <c r="AB19" s="46" t="s">
        <v>26</v>
      </c>
      <c r="AC19" s="95"/>
      <c r="AP19" s="253"/>
    </row>
    <row r="20" spans="2:42" ht="21.75" customHeight="1">
      <c r="B20" s="111"/>
      <c r="C20" s="236" t="s">
        <v>840</v>
      </c>
      <c r="D20" s="237"/>
      <c r="E20" s="237"/>
      <c r="F20" s="237"/>
      <c r="G20" s="237"/>
      <c r="H20" s="237"/>
      <c r="I20" s="237"/>
      <c r="J20" s="237"/>
      <c r="K20" s="237"/>
      <c r="L20" s="237"/>
      <c r="M20" s="237"/>
      <c r="N20" s="237"/>
      <c r="O20" s="237"/>
      <c r="P20" s="237"/>
      <c r="T20" s="32"/>
      <c r="U20" s="77"/>
      <c r="V20" s="84"/>
      <c r="W20" s="79"/>
      <c r="Y20" s="48">
        <v>17</v>
      </c>
      <c r="Z20" s="25" t="s">
        <v>64</v>
      </c>
      <c r="AA20" s="72">
        <v>0.8</v>
      </c>
      <c r="AB20" s="49" t="s">
        <v>27</v>
      </c>
      <c r="AC20" s="95"/>
      <c r="AP20" s="22"/>
    </row>
    <row r="21" spans="2:42" ht="21.75" customHeight="1">
      <c r="B21" s="112"/>
      <c r="C21" s="238" t="s">
        <v>841</v>
      </c>
      <c r="D21" s="238"/>
      <c r="E21" s="238"/>
      <c r="F21" s="232" t="s">
        <v>98</v>
      </c>
      <c r="G21" s="232"/>
      <c r="H21" s="232"/>
      <c r="I21" s="232"/>
      <c r="J21" s="232"/>
      <c r="K21" s="232"/>
      <c r="L21" s="232"/>
      <c r="M21" s="232"/>
      <c r="N21" s="232"/>
      <c r="O21" s="232"/>
      <c r="P21" s="232"/>
      <c r="T21" s="32"/>
      <c r="U21" s="35"/>
      <c r="V21" s="85"/>
      <c r="W21" s="32"/>
      <c r="Y21" s="48">
        <v>18</v>
      </c>
      <c r="Z21" s="25" t="s">
        <v>65</v>
      </c>
      <c r="AA21" s="72">
        <v>1</v>
      </c>
      <c r="AB21" s="49" t="s">
        <v>27</v>
      </c>
      <c r="AC21" s="95"/>
      <c r="AP21" s="22"/>
    </row>
    <row r="22" spans="2:42" ht="21.75" customHeight="1">
      <c r="B22" s="110"/>
      <c r="C22" s="238" t="s">
        <v>842</v>
      </c>
      <c r="D22" s="238"/>
      <c r="E22" s="238"/>
      <c r="F22" s="232" t="s">
        <v>100</v>
      </c>
      <c r="G22" s="232"/>
      <c r="H22" s="232"/>
      <c r="I22" s="232"/>
      <c r="J22" s="232"/>
      <c r="K22" s="232"/>
      <c r="L22" s="232"/>
      <c r="M22" s="232"/>
      <c r="N22" s="232"/>
      <c r="O22" s="232"/>
      <c r="P22" s="232"/>
      <c r="Y22" s="48">
        <v>19</v>
      </c>
      <c r="Z22" s="25" t="s">
        <v>66</v>
      </c>
      <c r="AA22" s="72">
        <v>1</v>
      </c>
      <c r="AB22" s="49" t="s">
        <v>27</v>
      </c>
      <c r="AC22" s="95"/>
      <c r="AP22" s="22"/>
    </row>
    <row r="23" spans="2:42" ht="21.75" customHeight="1">
      <c r="B23" s="110"/>
      <c r="C23" s="231" t="s">
        <v>101</v>
      </c>
      <c r="D23" s="231"/>
      <c r="E23" s="231"/>
      <c r="F23" s="232" t="s">
        <v>102</v>
      </c>
      <c r="G23" s="232"/>
      <c r="H23" s="232"/>
      <c r="I23" s="232"/>
      <c r="J23" s="232"/>
      <c r="K23" s="232"/>
      <c r="L23" s="232"/>
      <c r="M23" s="232"/>
      <c r="N23" s="232"/>
      <c r="O23" s="232"/>
      <c r="P23" s="232"/>
      <c r="Y23" s="47">
        <v>20</v>
      </c>
      <c r="Z23" s="73" t="s">
        <v>18</v>
      </c>
      <c r="AA23" s="72">
        <v>0.9</v>
      </c>
      <c r="AB23" s="47" t="s">
        <v>18</v>
      </c>
      <c r="AC23" s="95"/>
      <c r="AP23" s="22"/>
    </row>
    <row r="24" spans="2:29" ht="21.75" customHeight="1">
      <c r="B24" s="110"/>
      <c r="C24" s="231" t="s">
        <v>103</v>
      </c>
      <c r="D24" s="231"/>
      <c r="E24" s="231"/>
      <c r="F24" s="245" t="s">
        <v>104</v>
      </c>
      <c r="G24" s="245"/>
      <c r="H24" s="245"/>
      <c r="I24" s="245"/>
      <c r="J24" s="245"/>
      <c r="K24" s="245"/>
      <c r="L24" s="245"/>
      <c r="M24" s="245"/>
      <c r="N24" s="245"/>
      <c r="O24" s="245"/>
      <c r="P24" s="245"/>
      <c r="Y24" s="47">
        <v>21</v>
      </c>
      <c r="Z24" s="73" t="s">
        <v>19</v>
      </c>
      <c r="AA24" s="72">
        <v>0.9</v>
      </c>
      <c r="AB24" s="47" t="s">
        <v>19</v>
      </c>
      <c r="AC24" s="95"/>
    </row>
    <row r="25" spans="2:16" ht="14.25">
      <c r="B25" s="19"/>
      <c r="C25" s="236"/>
      <c r="D25" s="237"/>
      <c r="E25" s="237"/>
      <c r="F25" s="237"/>
      <c r="G25" s="237"/>
      <c r="H25" s="237"/>
      <c r="I25" s="237"/>
      <c r="J25" s="237"/>
      <c r="K25" s="237"/>
      <c r="L25" s="237"/>
      <c r="M25" s="237"/>
      <c r="N25" s="237"/>
      <c r="O25" s="237"/>
      <c r="P25" s="237"/>
    </row>
    <row r="26" spans="3:16" ht="18.75">
      <c r="C26" s="246"/>
      <c r="D26" s="246"/>
      <c r="E26" s="246"/>
      <c r="F26" s="232"/>
      <c r="G26" s="232"/>
      <c r="H26" s="232"/>
      <c r="I26" s="232"/>
      <c r="J26" s="232"/>
      <c r="K26" s="232"/>
      <c r="L26" s="232"/>
      <c r="M26" s="232"/>
      <c r="N26" s="232"/>
      <c r="O26" s="232"/>
      <c r="P26" s="232"/>
    </row>
    <row r="27" spans="3:16" ht="18.75">
      <c r="C27" s="231"/>
      <c r="D27" s="231"/>
      <c r="E27" s="231"/>
      <c r="F27" s="232"/>
      <c r="G27" s="232"/>
      <c r="H27" s="232"/>
      <c r="I27" s="232"/>
      <c r="J27" s="232"/>
      <c r="K27" s="232"/>
      <c r="L27" s="232"/>
      <c r="M27" s="232"/>
      <c r="N27" s="232"/>
      <c r="O27" s="232"/>
      <c r="P27" s="232"/>
    </row>
    <row r="28" spans="3:16" ht="18.75">
      <c r="C28" s="231"/>
      <c r="D28" s="231"/>
      <c r="E28" s="231"/>
      <c r="F28" s="232"/>
      <c r="G28" s="232"/>
      <c r="H28" s="232"/>
      <c r="I28" s="232"/>
      <c r="J28" s="232"/>
      <c r="K28" s="232"/>
      <c r="L28" s="232"/>
      <c r="M28" s="232"/>
      <c r="N28" s="232"/>
      <c r="O28" s="232"/>
      <c r="P28" s="232"/>
    </row>
    <row r="29" spans="3:16" ht="18.75">
      <c r="C29" s="231"/>
      <c r="D29" s="231"/>
      <c r="E29" s="231"/>
      <c r="F29" s="245"/>
      <c r="G29" s="245"/>
      <c r="H29" s="245"/>
      <c r="I29" s="245"/>
      <c r="J29" s="245"/>
      <c r="K29" s="245"/>
      <c r="L29" s="245"/>
      <c r="M29" s="245"/>
      <c r="N29" s="245"/>
      <c r="O29" s="245"/>
      <c r="P29" s="245"/>
    </row>
  </sheetData>
  <sheetProtection password="D6F9" sheet="1" objects="1" scenarios="1"/>
  <mergeCells count="60">
    <mergeCell ref="C24:E24"/>
    <mergeCell ref="F24:P24"/>
    <mergeCell ref="C22:E22"/>
    <mergeCell ref="F22:P22"/>
    <mergeCell ref="C23:E23"/>
    <mergeCell ref="F23:P23"/>
    <mergeCell ref="C1:O1"/>
    <mergeCell ref="C3:C5"/>
    <mergeCell ref="G3:G5"/>
    <mergeCell ref="I3:I5"/>
    <mergeCell ref="K3:K5"/>
    <mergeCell ref="C2:M2"/>
    <mergeCell ref="N3:O5"/>
    <mergeCell ref="I15:L15"/>
    <mergeCell ref="F13:G13"/>
    <mergeCell ref="F8:J8"/>
    <mergeCell ref="F9:J9"/>
    <mergeCell ref="F10:J10"/>
    <mergeCell ref="F14:G14"/>
    <mergeCell ref="F15:G15"/>
    <mergeCell ref="T2:W2"/>
    <mergeCell ref="Y2:AB2"/>
    <mergeCell ref="AD3:AF3"/>
    <mergeCell ref="E17:J17"/>
    <mergeCell ref="N17:O17"/>
    <mergeCell ref="E6:E10"/>
    <mergeCell ref="N2:O2"/>
    <mergeCell ref="F6:J6"/>
    <mergeCell ref="N6:O6"/>
    <mergeCell ref="M3:M5"/>
    <mergeCell ref="AH3:AJ3"/>
    <mergeCell ref="AL3:AN3"/>
    <mergeCell ref="AP4:AP19"/>
    <mergeCell ref="E11:E16"/>
    <mergeCell ref="F11:J11"/>
    <mergeCell ref="F12:J12"/>
    <mergeCell ref="F16:J16"/>
    <mergeCell ref="N16:O16"/>
    <mergeCell ref="D3:F5"/>
    <mergeCell ref="D18:J18"/>
    <mergeCell ref="D6:D17"/>
    <mergeCell ref="I13:L13"/>
    <mergeCell ref="C29:E29"/>
    <mergeCell ref="F29:P29"/>
    <mergeCell ref="C25:P25"/>
    <mergeCell ref="C26:E26"/>
    <mergeCell ref="F26:P26"/>
    <mergeCell ref="C27:E27"/>
    <mergeCell ref="F27:P27"/>
    <mergeCell ref="I14:L14"/>
    <mergeCell ref="R4:R5"/>
    <mergeCell ref="S4:S5"/>
    <mergeCell ref="F7:J7"/>
    <mergeCell ref="C28:E28"/>
    <mergeCell ref="F28:P28"/>
    <mergeCell ref="N18:O18"/>
    <mergeCell ref="N10:O10"/>
    <mergeCell ref="C20:P20"/>
    <mergeCell ref="C21:E21"/>
    <mergeCell ref="F21:P21"/>
  </mergeCells>
  <printOptions/>
  <pageMargins left="0.75" right="0.75" top="1" bottom="1" header="0.5" footer="0.5"/>
  <pageSetup horizontalDpi="600" verticalDpi="6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sheetPr codeName="Sheet4">
    <tabColor indexed="10"/>
  </sheetPr>
  <dimension ref="B1:D47"/>
  <sheetViews>
    <sheetView showGridLines="0" tabSelected="1" zoomScalePageLayoutView="0" workbookViewId="0" topLeftCell="A1">
      <pane xSplit="3" ySplit="2" topLeftCell="D3"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4.25"/>
  <cols>
    <col min="1" max="1" width="4.375" style="60" customWidth="1"/>
    <col min="2" max="2" width="116.25390625" style="60" customWidth="1"/>
    <col min="3" max="3" width="4.875" style="60" customWidth="1"/>
    <col min="4" max="4" width="3.875" style="60" customWidth="1"/>
    <col min="5" max="16384" width="9.00390625" style="60" customWidth="1"/>
  </cols>
  <sheetData>
    <row r="1" spans="2:4" ht="28.5" customHeight="1">
      <c r="B1"/>
      <c r="D1" s="63"/>
    </row>
    <row r="2" spans="2:4" ht="68.25" customHeight="1">
      <c r="B2" s="193" t="s">
        <v>11</v>
      </c>
      <c r="C2" s="63"/>
      <c r="D2" s="63"/>
    </row>
    <row r="3" spans="2:4" ht="84" customHeight="1">
      <c r="B3" s="113" t="s">
        <v>135</v>
      </c>
      <c r="C3" s="63"/>
      <c r="D3" s="63"/>
    </row>
    <row r="4" spans="2:4" ht="68.25" customHeight="1">
      <c r="B4" s="298" t="s">
        <v>136</v>
      </c>
      <c r="C4" s="63"/>
      <c r="D4" s="63"/>
    </row>
    <row r="5" spans="2:4" ht="14.25">
      <c r="B5" s="298"/>
      <c r="C5" s="63"/>
      <c r="D5" s="63"/>
    </row>
    <row r="6" spans="2:4" ht="14.25">
      <c r="B6" s="298"/>
      <c r="C6" s="63"/>
      <c r="D6" s="63"/>
    </row>
    <row r="7" spans="2:4" ht="14.25">
      <c r="B7" s="298"/>
      <c r="C7" s="63"/>
      <c r="D7" s="63"/>
    </row>
    <row r="8" spans="2:4" ht="14.25">
      <c r="B8" s="298"/>
      <c r="C8" s="63"/>
      <c r="D8" s="63"/>
    </row>
    <row r="9" spans="2:4" ht="168" customHeight="1">
      <c r="B9" s="298"/>
      <c r="C9" s="63"/>
      <c r="D9" s="63"/>
    </row>
    <row r="10" spans="2:4" ht="64.5" customHeight="1">
      <c r="B10" s="61" t="s">
        <v>106</v>
      </c>
      <c r="C10" s="63"/>
      <c r="D10" s="63"/>
    </row>
    <row r="11" spans="2:4" ht="108" customHeight="1">
      <c r="B11" s="105" t="s">
        <v>107</v>
      </c>
      <c r="C11" s="63"/>
      <c r="D11" s="63"/>
    </row>
    <row r="12" spans="2:4" ht="31.5" customHeight="1">
      <c r="B12" s="105" t="s">
        <v>130</v>
      </c>
      <c r="C12" s="63"/>
      <c r="D12" s="63"/>
    </row>
    <row r="13" spans="2:4" ht="33.75" customHeight="1">
      <c r="B13" s="104" t="s">
        <v>133</v>
      </c>
      <c r="C13" s="63"/>
      <c r="D13" s="63"/>
    </row>
    <row r="14" spans="2:4" ht="52.5" customHeight="1">
      <c r="B14" s="107" t="s">
        <v>124</v>
      </c>
      <c r="C14" s="63"/>
      <c r="D14" s="63"/>
    </row>
    <row r="15" spans="2:4" ht="33.75" customHeight="1">
      <c r="B15" s="108" t="s">
        <v>126</v>
      </c>
      <c r="C15" s="63"/>
      <c r="D15" s="63"/>
    </row>
    <row r="16" spans="2:4" ht="85.5" customHeight="1">
      <c r="B16" s="106" t="s">
        <v>125</v>
      </c>
      <c r="C16" s="63"/>
      <c r="D16" s="63"/>
    </row>
    <row r="17" spans="2:4" ht="34.5" customHeight="1">
      <c r="B17" s="109" t="s">
        <v>131</v>
      </c>
      <c r="C17" s="63"/>
      <c r="D17" s="63"/>
    </row>
    <row r="18" spans="2:4" ht="83.25" customHeight="1">
      <c r="B18" s="105" t="s">
        <v>122</v>
      </c>
      <c r="C18" s="63"/>
      <c r="D18" s="63"/>
    </row>
    <row r="19" spans="2:4" ht="24.75" customHeight="1">
      <c r="B19" s="108" t="s">
        <v>121</v>
      </c>
      <c r="C19" s="63"/>
      <c r="D19" s="63"/>
    </row>
    <row r="20" spans="2:4" ht="45" customHeight="1">
      <c r="B20" s="298" t="s">
        <v>847</v>
      </c>
      <c r="C20" s="63"/>
      <c r="D20" s="63"/>
    </row>
    <row r="21" spans="2:4" ht="65.25" customHeight="1">
      <c r="B21" s="299"/>
      <c r="D21" s="63"/>
    </row>
    <row r="22" spans="2:4" ht="137.25" customHeight="1">
      <c r="B22" s="299"/>
      <c r="D22" s="63"/>
    </row>
    <row r="23" spans="2:4" ht="6" customHeight="1">
      <c r="B23" s="299"/>
      <c r="D23" s="63"/>
    </row>
    <row r="24" spans="2:4" ht="26.25" customHeight="1">
      <c r="B24" s="62" t="s">
        <v>123</v>
      </c>
      <c r="D24" s="63"/>
    </row>
    <row r="25" spans="2:4" ht="33.75" customHeight="1">
      <c r="B25" s="300" t="s">
        <v>105</v>
      </c>
      <c r="D25" s="63"/>
    </row>
    <row r="26" spans="2:4" ht="24.75" customHeight="1">
      <c r="B26" s="300"/>
      <c r="D26" s="63"/>
    </row>
    <row r="27" spans="2:4" ht="33" customHeight="1">
      <c r="B27" s="297" t="s">
        <v>114</v>
      </c>
      <c r="D27" s="63"/>
    </row>
    <row r="28" spans="2:4" ht="25.5" customHeight="1">
      <c r="B28" s="297"/>
      <c r="D28" s="63"/>
    </row>
    <row r="29" spans="2:4" ht="28.5" customHeight="1">
      <c r="B29" s="297"/>
      <c r="C29" s="63"/>
      <c r="D29" s="63"/>
    </row>
    <row r="30" spans="2:4" ht="42.75" customHeight="1">
      <c r="B30" s="297" t="s">
        <v>132</v>
      </c>
      <c r="C30" s="63"/>
      <c r="D30" s="63"/>
    </row>
    <row r="31" spans="2:4" ht="17.25" customHeight="1">
      <c r="B31" s="297"/>
      <c r="C31" s="63"/>
      <c r="D31" s="63"/>
    </row>
    <row r="32" spans="2:4" ht="17.25" customHeight="1">
      <c r="B32" s="297"/>
      <c r="C32" s="63"/>
      <c r="D32" s="63"/>
    </row>
    <row r="33" spans="2:4" ht="28.5" customHeight="1">
      <c r="B33" s="297"/>
      <c r="C33" s="63"/>
      <c r="D33" s="63"/>
    </row>
    <row r="34" spans="2:4" ht="6.75" customHeight="1">
      <c r="B34" s="297"/>
      <c r="C34" s="63"/>
      <c r="D34" s="63"/>
    </row>
    <row r="35" spans="2:4" ht="21" customHeight="1">
      <c r="B35" s="297" t="s">
        <v>134</v>
      </c>
      <c r="C35" s="63"/>
      <c r="D35" s="63"/>
    </row>
    <row r="36" spans="2:4" ht="42" customHeight="1">
      <c r="B36" s="297"/>
      <c r="C36" s="63"/>
      <c r="D36" s="63"/>
    </row>
    <row r="37" spans="2:4" ht="14.25">
      <c r="B37" s="297"/>
      <c r="C37" s="63"/>
      <c r="D37" s="63"/>
    </row>
    <row r="38" spans="2:4" ht="28.5" customHeight="1">
      <c r="B38" s="297"/>
      <c r="C38" s="63"/>
      <c r="D38" s="63"/>
    </row>
    <row r="39" spans="2:4" ht="14.25">
      <c r="B39" s="297"/>
      <c r="D39" s="63"/>
    </row>
    <row r="40" ht="14.25">
      <c r="D40" s="63"/>
    </row>
    <row r="41" ht="14.25">
      <c r="D41" s="63"/>
    </row>
    <row r="42" ht="14.25">
      <c r="D42" s="63"/>
    </row>
    <row r="43" ht="14.25">
      <c r="D43" s="63"/>
    </row>
    <row r="44" ht="14.25">
      <c r="D44" s="63"/>
    </row>
    <row r="45" ht="14.25">
      <c r="D45" s="63"/>
    </row>
    <row r="46" ht="14.25">
      <c r="D46" s="63"/>
    </row>
    <row r="47" ht="14.25">
      <c r="D47" s="63"/>
    </row>
  </sheetData>
  <sheetProtection password="D6F9" sheet="1" objects="1" scenarios="1"/>
  <mergeCells count="6">
    <mergeCell ref="B30:B34"/>
    <mergeCell ref="B35:B39"/>
    <mergeCell ref="B4:B9"/>
    <mergeCell ref="B20:B23"/>
    <mergeCell ref="B25:B26"/>
    <mergeCell ref="B27:B29"/>
  </mergeCells>
  <hyperlinks>
    <hyperlink ref="B30:B34" location="★监理费程序!H4" display="1.0.11  建设工程项目施工监理服务由两个或者两个以上监理人承担的，各监理人按照其占施工监理服务工作量的比例计算施工监理服务收费。发包人委托其中一个监理人对建设工程项目施工监理服务总负责的，该监理人按照各监理人合计监理服务收费额的4%～6%向发包人收取总体协调费。"/>
    <hyperlink ref="B27:B29" location="★监理费程序!H4" display="1.0.10  发包人将施工监理服务中的某一部分工作单独发包给监理人，按照其占施工监理服务工作量的比例计算施工监理服务收费，其中质量控制和安全生产监督管理服务收费不宜低于施工监理服务收费额的70%。"/>
    <hyperlink ref="B35:B39" location="★监理费程序!H4" display="1.0.12  本收费标准不包括本总则1.0.1以外的其他服务收费。其他服务收费，国家有规定的，从其规定；国家没有规定的，由发包人与监理人协商确定。"/>
    <hyperlink ref="B19" location="★监理费程序!H4" display="1.0.8  施工监理服务收费的计费额"/>
    <hyperlink ref="B13" location="★监理费程序!H4" display="（1）施工监理服务收费=施工监理服务收费基准价×（1±浮动幅度值）"/>
    <hyperlink ref="B15" location="★监理费程序!H4" display="1.0.6 施工监理服务收费基价   "/>
    <hyperlink ref="B17" location="★监理费程序!A1" display="1.0.7 施工监理服务收费基准价"/>
  </hyperlinks>
  <printOptions/>
  <pageMargins left="0.75" right="0.75" top="1" bottom="1" header="0.5" footer="0.5"/>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sheetPr codeName="Sheet2"/>
  <dimension ref="C1:G22"/>
  <sheetViews>
    <sheetView showGridLines="0" tabSelected="1" zoomScalePageLayoutView="0" workbookViewId="0" topLeftCell="A1">
      <pane xSplit="11" ySplit="3" topLeftCell="L4"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4.25"/>
  <cols>
    <col min="3" max="3" width="19.875" style="0" customWidth="1"/>
    <col min="4" max="4" width="27.25390625" style="52" customWidth="1"/>
    <col min="5" max="5" width="40.875" style="58" customWidth="1"/>
    <col min="6" max="15" width="43.00390625" style="0" customWidth="1"/>
  </cols>
  <sheetData>
    <row r="1" spans="3:5" ht="56.25" customHeight="1">
      <c r="C1" s="301" t="s">
        <v>137</v>
      </c>
      <c r="D1" s="301"/>
      <c r="E1" s="301"/>
    </row>
    <row r="2" spans="4:5" ht="20.25" customHeight="1">
      <c r="D2" s="51"/>
      <c r="E2" s="59" t="s">
        <v>51</v>
      </c>
    </row>
    <row r="3" spans="3:5" s="53" customFormat="1" ht="33.75" customHeight="1">
      <c r="C3" s="56" t="s">
        <v>24</v>
      </c>
      <c r="D3" s="18" t="s">
        <v>44</v>
      </c>
      <c r="E3" s="21" t="s">
        <v>45</v>
      </c>
    </row>
    <row r="4" spans="3:5" ht="18" customHeight="1">
      <c r="C4" s="56">
        <v>1</v>
      </c>
      <c r="D4" s="50">
        <v>500</v>
      </c>
      <c r="E4" s="57">
        <v>16.5</v>
      </c>
    </row>
    <row r="5" spans="3:5" ht="18" customHeight="1">
      <c r="C5" s="56">
        <v>2</v>
      </c>
      <c r="D5" s="50">
        <v>1000</v>
      </c>
      <c r="E5" s="57">
        <v>30.1</v>
      </c>
    </row>
    <row r="6" spans="3:5" ht="18" customHeight="1">
      <c r="C6" s="56">
        <v>3</v>
      </c>
      <c r="D6" s="50">
        <v>3000</v>
      </c>
      <c r="E6" s="57">
        <v>78.1</v>
      </c>
    </row>
    <row r="7" spans="3:5" ht="18" customHeight="1">
      <c r="C7" s="56">
        <v>4</v>
      </c>
      <c r="D7" s="50">
        <v>5000</v>
      </c>
      <c r="E7" s="57">
        <v>120.8</v>
      </c>
    </row>
    <row r="8" spans="3:5" ht="18" customHeight="1">
      <c r="C8" s="56">
        <v>5</v>
      </c>
      <c r="D8" s="50">
        <v>8000</v>
      </c>
      <c r="E8" s="57">
        <v>181</v>
      </c>
    </row>
    <row r="9" spans="3:5" ht="18" customHeight="1">
      <c r="C9" s="56">
        <v>6</v>
      </c>
      <c r="D9" s="50">
        <v>10000</v>
      </c>
      <c r="E9" s="57">
        <v>218.6</v>
      </c>
    </row>
    <row r="10" spans="3:5" ht="18" customHeight="1">
      <c r="C10" s="56">
        <v>7</v>
      </c>
      <c r="D10" s="50">
        <v>20000</v>
      </c>
      <c r="E10" s="57">
        <v>393.4</v>
      </c>
    </row>
    <row r="11" spans="3:5" ht="18" customHeight="1">
      <c r="C11" s="56">
        <v>8</v>
      </c>
      <c r="D11" s="50">
        <v>40000</v>
      </c>
      <c r="E11" s="57">
        <v>708.2</v>
      </c>
    </row>
    <row r="12" spans="3:5" ht="18" customHeight="1">
      <c r="C12" s="56">
        <v>9</v>
      </c>
      <c r="D12" s="50">
        <v>60000</v>
      </c>
      <c r="E12" s="57">
        <v>991.4</v>
      </c>
    </row>
    <row r="13" spans="3:5" ht="18" customHeight="1">
      <c r="C13" s="56">
        <v>10</v>
      </c>
      <c r="D13" s="50">
        <v>80000</v>
      </c>
      <c r="E13" s="57">
        <v>1255.8</v>
      </c>
    </row>
    <row r="14" spans="3:5" ht="18" customHeight="1">
      <c r="C14" s="56">
        <v>11</v>
      </c>
      <c r="D14" s="50">
        <v>100000</v>
      </c>
      <c r="E14" s="57">
        <v>1507</v>
      </c>
    </row>
    <row r="15" spans="3:5" ht="18" customHeight="1">
      <c r="C15" s="56">
        <v>12</v>
      </c>
      <c r="D15" s="50">
        <v>200000</v>
      </c>
      <c r="E15" s="57">
        <v>2712.5</v>
      </c>
    </row>
    <row r="16" spans="3:5" ht="18" customHeight="1">
      <c r="C16" s="56">
        <v>13</v>
      </c>
      <c r="D16" s="50">
        <v>400000</v>
      </c>
      <c r="E16" s="57">
        <v>4882.6</v>
      </c>
    </row>
    <row r="17" spans="3:7" ht="18" customHeight="1">
      <c r="C17" s="56">
        <v>14</v>
      </c>
      <c r="D17" s="50">
        <v>600000</v>
      </c>
      <c r="E17" s="57">
        <v>6835.6</v>
      </c>
      <c r="G17" s="68"/>
    </row>
    <row r="18" spans="3:5" ht="18" customHeight="1">
      <c r="C18" s="56">
        <v>15</v>
      </c>
      <c r="D18" s="50">
        <v>800000</v>
      </c>
      <c r="E18" s="57">
        <v>8658.4</v>
      </c>
    </row>
    <row r="19" spans="3:5" ht="18" customHeight="1">
      <c r="C19" s="56">
        <v>16</v>
      </c>
      <c r="D19" s="50">
        <v>1000000</v>
      </c>
      <c r="E19" s="57">
        <v>10390.1</v>
      </c>
    </row>
    <row r="20" ht="7.5" customHeight="1"/>
    <row r="21" spans="3:5" ht="39.75" customHeight="1">
      <c r="C21" s="302" t="s">
        <v>52</v>
      </c>
      <c r="D21" s="302"/>
      <c r="E21" s="302"/>
    </row>
    <row r="22" spans="3:5" ht="14.25">
      <c r="C22" s="303"/>
      <c r="D22" s="303"/>
      <c r="E22" s="303"/>
    </row>
  </sheetData>
  <sheetProtection password="D6F9" sheet="1" objects="1" scenarios="1"/>
  <mergeCells count="3">
    <mergeCell ref="C1:E1"/>
    <mergeCell ref="C21:E21"/>
    <mergeCell ref="C22:E22"/>
  </mergeCells>
  <printOptions/>
  <pageMargins left="0.75" right="0.75" top="1" bottom="1" header="0.5" footer="0.5"/>
  <pageSetup orientation="portrait" paperSize="9"/>
  <drawing r:id="rId1"/>
</worksheet>
</file>

<file path=xl/worksheets/sheet5.xml><?xml version="1.0" encoding="utf-8"?>
<worksheet xmlns="http://schemas.openxmlformats.org/spreadsheetml/2006/main" xmlns:r="http://schemas.openxmlformats.org/officeDocument/2006/relationships">
  <sheetPr codeName="Sheet5"/>
  <dimension ref="B1:F23"/>
  <sheetViews>
    <sheetView showGridLines="0" tabSelected="1" zoomScalePageLayoutView="0" workbookViewId="0" topLeftCell="A1">
      <pane xSplit="10" ySplit="2" topLeftCell="K3"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4.25"/>
  <cols>
    <col min="1" max="1" width="10.375" style="5" customWidth="1"/>
    <col min="2" max="2" width="8.125" style="3" customWidth="1"/>
    <col min="3" max="3" width="13.625" style="98" customWidth="1"/>
    <col min="4" max="4" width="53.75390625" style="5" customWidth="1"/>
    <col min="5" max="5" width="28.875" style="3" customWidth="1"/>
    <col min="6" max="14" width="30.375" style="5" customWidth="1"/>
    <col min="15" max="16384" width="9.00390625" style="5" customWidth="1"/>
  </cols>
  <sheetData>
    <row r="1" spans="2:6" ht="57.75" customHeight="1">
      <c r="B1" s="311" t="s">
        <v>825</v>
      </c>
      <c r="C1" s="311"/>
      <c r="D1" s="312"/>
      <c r="E1" s="312"/>
      <c r="F1" s="6"/>
    </row>
    <row r="2" spans="2:5" s="2" customFormat="1" ht="34.5" customHeight="1">
      <c r="B2" s="100" t="s">
        <v>24</v>
      </c>
      <c r="C2" s="191" t="s">
        <v>29</v>
      </c>
      <c r="D2" s="191" t="s">
        <v>113</v>
      </c>
      <c r="E2" s="4" t="s">
        <v>12</v>
      </c>
    </row>
    <row r="3" spans="2:5" ht="17.25" customHeight="1">
      <c r="B3" s="304">
        <v>1</v>
      </c>
      <c r="C3" s="309" t="s">
        <v>109</v>
      </c>
      <c r="D3" s="99" t="s">
        <v>53</v>
      </c>
      <c r="E3" s="9">
        <v>0.9</v>
      </c>
    </row>
    <row r="4" spans="2:5" ht="17.25" customHeight="1">
      <c r="B4" s="304"/>
      <c r="C4" s="309"/>
      <c r="D4" s="8" t="s">
        <v>13</v>
      </c>
      <c r="E4" s="9">
        <v>1</v>
      </c>
    </row>
    <row r="5" spans="2:5" ht="17.25" customHeight="1">
      <c r="B5" s="305"/>
      <c r="C5" s="308"/>
      <c r="D5" s="8" t="s">
        <v>54</v>
      </c>
      <c r="E5" s="9">
        <v>1.1</v>
      </c>
    </row>
    <row r="6" spans="2:5" ht="17.25" customHeight="1">
      <c r="B6" s="304">
        <v>2</v>
      </c>
      <c r="C6" s="307" t="s">
        <v>41</v>
      </c>
      <c r="D6" s="8" t="s">
        <v>55</v>
      </c>
      <c r="E6" s="9">
        <v>0.9</v>
      </c>
    </row>
    <row r="7" spans="2:5" ht="17.25" customHeight="1">
      <c r="B7" s="304"/>
      <c r="C7" s="309"/>
      <c r="D7" s="8" t="s">
        <v>14</v>
      </c>
      <c r="E7" s="9">
        <v>1</v>
      </c>
    </row>
    <row r="8" spans="2:5" ht="17.25" customHeight="1">
      <c r="B8" s="304"/>
      <c r="C8" s="309"/>
      <c r="D8" s="8" t="s">
        <v>56</v>
      </c>
      <c r="E8" s="9">
        <v>1</v>
      </c>
    </row>
    <row r="9" spans="2:5" ht="17.25" customHeight="1">
      <c r="B9" s="305"/>
      <c r="C9" s="308"/>
      <c r="D9" s="8" t="s">
        <v>15</v>
      </c>
      <c r="E9" s="9">
        <v>1.2</v>
      </c>
    </row>
    <row r="10" spans="2:5" ht="17.25" customHeight="1">
      <c r="B10" s="304">
        <v>3</v>
      </c>
      <c r="C10" s="307" t="s">
        <v>110</v>
      </c>
      <c r="D10" s="8" t="s">
        <v>57</v>
      </c>
      <c r="E10" s="9">
        <v>0.9</v>
      </c>
    </row>
    <row r="11" spans="2:5" ht="17.25" customHeight="1">
      <c r="B11" s="304"/>
      <c r="C11" s="309"/>
      <c r="D11" s="8" t="s">
        <v>58</v>
      </c>
      <c r="E11" s="9">
        <v>1</v>
      </c>
    </row>
    <row r="12" spans="2:5" ht="17.25" customHeight="1">
      <c r="B12" s="305"/>
      <c r="C12" s="308"/>
      <c r="D12" s="8" t="s">
        <v>16</v>
      </c>
      <c r="E12" s="9">
        <v>1.2</v>
      </c>
    </row>
    <row r="13" spans="2:5" ht="17.25" customHeight="1">
      <c r="B13" s="306">
        <v>4</v>
      </c>
      <c r="C13" s="310" t="s">
        <v>108</v>
      </c>
      <c r="D13" s="8" t="s">
        <v>17</v>
      </c>
      <c r="E13" s="9">
        <v>0.9</v>
      </c>
    </row>
    <row r="14" spans="2:5" ht="17.25" customHeight="1">
      <c r="B14" s="306"/>
      <c r="C14" s="310"/>
      <c r="D14" s="8" t="s">
        <v>59</v>
      </c>
      <c r="E14" s="9">
        <v>1</v>
      </c>
    </row>
    <row r="15" spans="2:5" ht="17.25" customHeight="1">
      <c r="B15" s="306"/>
      <c r="C15" s="310"/>
      <c r="D15" s="8" t="s">
        <v>60</v>
      </c>
      <c r="E15" s="9">
        <v>1.2</v>
      </c>
    </row>
    <row r="16" spans="2:5" ht="17.25" customHeight="1">
      <c r="B16" s="306">
        <v>5</v>
      </c>
      <c r="C16" s="310" t="s">
        <v>26</v>
      </c>
      <c r="D16" s="8" t="s">
        <v>61</v>
      </c>
      <c r="E16" s="9">
        <v>0.9</v>
      </c>
    </row>
    <row r="17" spans="2:5" ht="17.25" customHeight="1">
      <c r="B17" s="306"/>
      <c r="C17" s="310"/>
      <c r="D17" s="8" t="s">
        <v>62</v>
      </c>
      <c r="E17" s="9">
        <v>1</v>
      </c>
    </row>
    <row r="18" spans="2:5" ht="17.25" customHeight="1">
      <c r="B18" s="306"/>
      <c r="C18" s="310"/>
      <c r="D18" s="8" t="s">
        <v>63</v>
      </c>
      <c r="E18" s="9">
        <v>1.1</v>
      </c>
    </row>
    <row r="19" spans="2:5" ht="17.25" customHeight="1">
      <c r="B19" s="304">
        <v>6</v>
      </c>
      <c r="C19" s="310" t="s">
        <v>111</v>
      </c>
      <c r="D19" s="8" t="s">
        <v>64</v>
      </c>
      <c r="E19" s="9">
        <v>0.8</v>
      </c>
    </row>
    <row r="20" spans="2:5" ht="17.25" customHeight="1">
      <c r="B20" s="304"/>
      <c r="C20" s="310"/>
      <c r="D20" s="8" t="s">
        <v>65</v>
      </c>
      <c r="E20" s="9">
        <v>1</v>
      </c>
    </row>
    <row r="21" spans="2:5" ht="17.25" customHeight="1">
      <c r="B21" s="305"/>
      <c r="C21" s="310"/>
      <c r="D21" s="8" t="s">
        <v>66</v>
      </c>
      <c r="E21" s="9">
        <v>1</v>
      </c>
    </row>
    <row r="22" spans="2:5" ht="17.25" customHeight="1">
      <c r="B22" s="304">
        <v>7</v>
      </c>
      <c r="C22" s="307" t="s">
        <v>112</v>
      </c>
      <c r="D22" s="7" t="s">
        <v>18</v>
      </c>
      <c r="E22" s="9">
        <v>0.9</v>
      </c>
    </row>
    <row r="23" spans="2:5" ht="17.25" customHeight="1">
      <c r="B23" s="305"/>
      <c r="C23" s="308"/>
      <c r="D23" s="7" t="s">
        <v>19</v>
      </c>
      <c r="E23" s="9">
        <v>0.9</v>
      </c>
    </row>
    <row r="24" ht="20.25" customHeight="1"/>
  </sheetData>
  <sheetProtection password="D6F9" sheet="1" objects="1" scenarios="1"/>
  <mergeCells count="15">
    <mergeCell ref="B1:E1"/>
    <mergeCell ref="B3:B5"/>
    <mergeCell ref="B6:B9"/>
    <mergeCell ref="C3:C5"/>
    <mergeCell ref="C6:C9"/>
    <mergeCell ref="B22:B23"/>
    <mergeCell ref="B10:B12"/>
    <mergeCell ref="B13:B15"/>
    <mergeCell ref="B16:B18"/>
    <mergeCell ref="B19:B21"/>
    <mergeCell ref="C22:C23"/>
    <mergeCell ref="C10:C12"/>
    <mergeCell ref="C13:C15"/>
    <mergeCell ref="C16:C18"/>
    <mergeCell ref="C19:C21"/>
  </mergeCells>
  <printOptions horizontalCentered="1"/>
  <pageMargins left="0.7480314960629921" right="0.7480314960629921" top="0.77" bottom="0.45" header="0.5118110236220472" footer="0.28"/>
  <pageSetup horizontalDpi="300" verticalDpi="300" orientation="landscape" paperSize="9" r:id="rId2"/>
  <drawing r:id="rId1"/>
</worksheet>
</file>

<file path=xl/worksheets/sheet6.xml><?xml version="1.0" encoding="utf-8"?>
<worksheet xmlns="http://schemas.openxmlformats.org/spreadsheetml/2006/main" xmlns:r="http://schemas.openxmlformats.org/officeDocument/2006/relationships">
  <sheetPr codeName="Sheet6"/>
  <dimension ref="B1:E18"/>
  <sheetViews>
    <sheetView showGridLines="0" tabSelected="1" zoomScalePageLayoutView="0" workbookViewId="0" topLeftCell="A1">
      <pane xSplit="29" ySplit="2" topLeftCell="AD3"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4.25"/>
  <cols>
    <col min="1" max="1" width="3.625" style="12" customWidth="1"/>
    <col min="2" max="2" width="7.375" style="11" customWidth="1"/>
    <col min="3" max="3" width="46.25390625" style="12" customWidth="1"/>
    <col min="4" max="4" width="35.00390625" style="12" customWidth="1"/>
    <col min="5" max="5" width="30.125" style="12" customWidth="1"/>
    <col min="6" max="31" width="21.125" style="12" customWidth="1"/>
    <col min="32" max="16384" width="9.00390625" style="12" customWidth="1"/>
  </cols>
  <sheetData>
    <row r="1" spans="2:5" ht="62.25" customHeight="1">
      <c r="B1" s="313" t="s">
        <v>127</v>
      </c>
      <c r="C1" s="313"/>
      <c r="D1" s="313"/>
      <c r="E1" s="313"/>
    </row>
    <row r="2" spans="2:5" s="15" customFormat="1" ht="40.5" customHeight="1">
      <c r="B2" s="191" t="s">
        <v>20</v>
      </c>
      <c r="C2" s="10" t="s">
        <v>110</v>
      </c>
      <c r="D2" s="4" t="s">
        <v>115</v>
      </c>
      <c r="E2" s="4" t="s">
        <v>116</v>
      </c>
    </row>
    <row r="3" spans="2:5" s="1" customFormat="1" ht="48.75" customHeight="1">
      <c r="B3" s="316" t="s">
        <v>128</v>
      </c>
      <c r="C3" s="13" t="s">
        <v>21</v>
      </c>
      <c r="D3" s="64" t="s">
        <v>67</v>
      </c>
      <c r="E3" s="64" t="s">
        <v>0</v>
      </c>
    </row>
    <row r="4" spans="2:5" s="1" customFormat="1" ht="31.5" customHeight="1">
      <c r="B4" s="316"/>
      <c r="C4" s="13" t="s">
        <v>22</v>
      </c>
      <c r="D4" s="101" t="s">
        <v>68</v>
      </c>
      <c r="E4" s="101" t="s">
        <v>1</v>
      </c>
    </row>
    <row r="5" spans="2:5" s="1" customFormat="1" ht="32.25" customHeight="1">
      <c r="B5" s="316"/>
      <c r="C5" s="13" t="s">
        <v>78</v>
      </c>
      <c r="D5" s="101" t="s">
        <v>69</v>
      </c>
      <c r="E5" s="101" t="s">
        <v>2</v>
      </c>
    </row>
    <row r="6" spans="2:5" s="1" customFormat="1" ht="25.5" customHeight="1">
      <c r="B6" s="317"/>
      <c r="C6" s="14" t="s">
        <v>79</v>
      </c>
      <c r="D6" s="102" t="s">
        <v>74</v>
      </c>
      <c r="E6" s="101" t="s">
        <v>3</v>
      </c>
    </row>
    <row r="7" spans="2:5" s="1" customFormat="1" ht="81" customHeight="1">
      <c r="B7" s="318" t="s">
        <v>117</v>
      </c>
      <c r="C7" s="13" t="s">
        <v>80</v>
      </c>
      <c r="D7" s="64" t="s">
        <v>118</v>
      </c>
      <c r="E7" s="64" t="s">
        <v>4</v>
      </c>
    </row>
    <row r="8" spans="2:5" s="1" customFormat="1" ht="38.25" customHeight="1">
      <c r="B8" s="316"/>
      <c r="C8" s="13" t="s">
        <v>23</v>
      </c>
      <c r="D8" s="101" t="s">
        <v>70</v>
      </c>
      <c r="E8" s="101" t="s">
        <v>5</v>
      </c>
    </row>
    <row r="9" spans="2:5" s="1" customFormat="1" ht="45.75" customHeight="1">
      <c r="B9" s="316"/>
      <c r="C9" s="13" t="s">
        <v>81</v>
      </c>
      <c r="D9" s="17" t="s">
        <v>71</v>
      </c>
      <c r="E9" s="101" t="s">
        <v>6</v>
      </c>
    </row>
    <row r="10" spans="2:5" s="1" customFormat="1" ht="18" customHeight="1">
      <c r="B10" s="316"/>
      <c r="C10" s="13" t="s">
        <v>82</v>
      </c>
      <c r="D10" s="101" t="s">
        <v>72</v>
      </c>
      <c r="E10" s="101" t="s">
        <v>7</v>
      </c>
    </row>
    <row r="11" spans="2:5" s="1" customFormat="1" ht="15">
      <c r="B11" s="316"/>
      <c r="C11" s="13" t="s">
        <v>83</v>
      </c>
      <c r="D11" s="101" t="s">
        <v>73</v>
      </c>
      <c r="E11" s="101" t="s">
        <v>8</v>
      </c>
    </row>
    <row r="12" spans="2:5" s="1" customFormat="1" ht="33" customHeight="1">
      <c r="B12" s="317"/>
      <c r="C12" s="65" t="s">
        <v>84</v>
      </c>
      <c r="D12" s="101"/>
      <c r="E12" s="103"/>
    </row>
    <row r="13" spans="2:5" s="1" customFormat="1" ht="52.5" customHeight="1">
      <c r="B13" s="316" t="s">
        <v>129</v>
      </c>
      <c r="C13" s="16" t="s">
        <v>85</v>
      </c>
      <c r="D13" s="64" t="s">
        <v>75</v>
      </c>
      <c r="E13" s="64" t="s">
        <v>9</v>
      </c>
    </row>
    <row r="14" spans="2:5" s="1" customFormat="1" ht="36" customHeight="1">
      <c r="B14" s="316"/>
      <c r="C14" s="13" t="s">
        <v>86</v>
      </c>
      <c r="D14" s="17" t="s">
        <v>76</v>
      </c>
      <c r="E14" s="17" t="s">
        <v>10</v>
      </c>
    </row>
    <row r="15" spans="2:5" s="1" customFormat="1" ht="51" customHeight="1">
      <c r="B15" s="316"/>
      <c r="C15" s="13" t="s">
        <v>87</v>
      </c>
      <c r="D15" s="101" t="s">
        <v>119</v>
      </c>
      <c r="E15" s="101" t="s">
        <v>120</v>
      </c>
    </row>
    <row r="16" spans="2:5" s="1" customFormat="1" ht="27.75" customHeight="1">
      <c r="B16" s="316"/>
      <c r="C16" s="66" t="s">
        <v>88</v>
      </c>
      <c r="D16" s="17" t="s">
        <v>77</v>
      </c>
      <c r="E16" s="17"/>
    </row>
    <row r="17" spans="2:5" s="1" customFormat="1" ht="25.5" customHeight="1">
      <c r="B17" s="316"/>
      <c r="C17" s="13" t="s">
        <v>89</v>
      </c>
      <c r="D17" s="65"/>
      <c r="E17" s="99"/>
    </row>
    <row r="18" spans="2:3" ht="24.75" customHeight="1">
      <c r="B18" s="314"/>
      <c r="C18" s="315"/>
    </row>
  </sheetData>
  <sheetProtection password="D6F9" sheet="1" objects="1" scenarios="1"/>
  <mergeCells count="5">
    <mergeCell ref="B1:E1"/>
    <mergeCell ref="B18:C18"/>
    <mergeCell ref="B3:B6"/>
    <mergeCell ref="B13:B17"/>
    <mergeCell ref="B7:B12"/>
  </mergeCells>
  <printOptions horizontalCentered="1"/>
  <pageMargins left="0.7480314960629921" right="0.7480314960629921" top="0.81" bottom="0.62" header="0.5118110236220472" footer="0.5118110236220472"/>
  <pageSetup horizontalDpi="300" verticalDpi="300" orientation="landscape" paperSize="9" r:id="rId2"/>
  <drawing r:id="rId1"/>
</worksheet>
</file>

<file path=xl/worksheets/sheet7.xml><?xml version="1.0" encoding="utf-8"?>
<worksheet xmlns="http://schemas.openxmlformats.org/spreadsheetml/2006/main" xmlns:r="http://schemas.openxmlformats.org/officeDocument/2006/relationships">
  <sheetPr codeName="Sheet8"/>
  <dimension ref="A1:A1"/>
  <sheetViews>
    <sheetView showGridLines="0" tabSelected="1" zoomScalePageLayoutView="0" workbookViewId="0" topLeftCell="A1">
      <pane xSplit="25" ySplit="40" topLeftCell="AF90"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4.25"/>
  <cols>
    <col min="15" max="15" width="8.375" style="74" customWidth="1"/>
    <col min="16" max="32" width="46.75390625" style="0" customWidth="1"/>
  </cols>
  <sheetData>
    <row r="1" ht="15.75" customHeight="1"/>
    <row r="2" ht="15.75" customHeight="1"/>
    <row r="3" ht="15.75" customHeight="1"/>
    <row r="4" ht="15.75" customHeight="1"/>
    <row r="5" ht="15.75" customHeight="1"/>
    <row r="6" ht="15.75" customHeight="1"/>
    <row r="7" ht="15.75" customHeight="1"/>
    <row r="8" ht="15.75" customHeight="1"/>
    <row r="9" ht="15.75" customHeight="1"/>
    <row r="10" ht="15.75" customHeight="1"/>
    <row r="11" ht="15.75" customHeight="1"/>
    <row r="12" ht="15.75" customHeight="1"/>
    <row r="13" ht="15.75" customHeight="1"/>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70.5" customHeight="1"/>
    <row r="33" ht="70.5" customHeight="1"/>
    <row r="34" ht="70.5" customHeight="1"/>
    <row r="35" ht="70.5" customHeight="1"/>
    <row r="36" ht="70.5" customHeight="1"/>
    <row r="37" ht="70.5" customHeight="1"/>
    <row r="38" ht="70.5" customHeight="1"/>
    <row r="39" ht="70.5" customHeight="1"/>
    <row r="40" ht="70.5" customHeight="1"/>
    <row r="41" ht="70.5" customHeight="1"/>
    <row r="42" ht="70.5" customHeight="1"/>
    <row r="43" ht="70.5" customHeight="1"/>
    <row r="44" ht="70.5" customHeight="1"/>
    <row r="45" ht="70.5" customHeight="1"/>
    <row r="46" ht="70.5" customHeight="1"/>
    <row r="47" ht="70.5" customHeight="1"/>
    <row r="48" ht="70.5" customHeight="1"/>
    <row r="49" ht="70.5" customHeight="1"/>
    <row r="50" ht="70.5" customHeight="1"/>
    <row r="51" ht="70.5" customHeight="1"/>
    <row r="52" ht="70.5" customHeight="1"/>
    <row r="53" ht="70.5" customHeight="1"/>
    <row r="54" ht="70.5" customHeight="1"/>
    <row r="55" ht="70.5" customHeight="1"/>
    <row r="56" ht="70.5" customHeight="1"/>
    <row r="57" ht="70.5" customHeight="1"/>
    <row r="58" ht="70.5" customHeight="1"/>
    <row r="59" ht="70.5" customHeight="1"/>
    <row r="60" ht="70.5" customHeight="1"/>
    <row r="61" ht="70.5" customHeight="1"/>
    <row r="62" ht="70.5" customHeight="1"/>
    <row r="63" ht="70.5" customHeight="1"/>
    <row r="64" ht="70.5" customHeight="1"/>
    <row r="65" ht="70.5" customHeight="1"/>
    <row r="66" ht="70.5" customHeight="1"/>
    <row r="67" ht="70.5" customHeight="1"/>
    <row r="68" ht="70.5" customHeight="1"/>
    <row r="69" ht="70.5" customHeight="1"/>
    <row r="70" ht="70.5" customHeight="1"/>
    <row r="71" ht="70.5" customHeight="1"/>
    <row r="72" ht="70.5" customHeight="1"/>
    <row r="73" ht="70.5" customHeight="1"/>
    <row r="74" ht="70.5" customHeight="1"/>
    <row r="75" ht="70.5" customHeight="1"/>
    <row r="76" ht="70.5" customHeight="1"/>
    <row r="77" ht="70.5" customHeight="1"/>
    <row r="78" ht="70.5" customHeight="1"/>
    <row r="79" ht="70.5" customHeight="1"/>
    <row r="80" ht="70.5" customHeight="1"/>
    <row r="81" ht="70.5" customHeight="1"/>
    <row r="82" ht="70.5" customHeight="1"/>
    <row r="83" ht="70.5" customHeight="1"/>
    <row r="84" ht="70.5" customHeight="1"/>
    <row r="85" ht="70.5" customHeight="1"/>
    <row r="86" ht="70.5" customHeight="1"/>
    <row r="87" ht="70.5" customHeight="1"/>
    <row r="88" ht="70.5" customHeight="1"/>
    <row r="89" ht="70.5" customHeight="1"/>
    <row r="90" ht="70.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sheetData>
  <sheetProtection password="D6F9" sheet="1" objects="1" scenarios="1"/>
  <printOptions/>
  <pageMargins left="0.75" right="0.75" top="1" bottom="1" header="0.5" footer="0.5"/>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codeName="Sheet9"/>
  <dimension ref="B1:BZ116"/>
  <sheetViews>
    <sheetView showGridLines="0" showZeros="0" tabSelected="1" zoomScalePageLayoutView="0" workbookViewId="0" topLeftCell="A1">
      <pane xSplit="23" ySplit="22" topLeftCell="AA41"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9.5" customHeight="1"/>
  <cols>
    <col min="1" max="1" width="3.375" style="121" customWidth="1"/>
    <col min="2" max="2" width="2.125" style="121" customWidth="1"/>
    <col min="3" max="3" width="3.00390625" style="121" customWidth="1"/>
    <col min="4" max="4" width="2.125" style="121" customWidth="1"/>
    <col min="5" max="5" width="9.75390625" style="121" customWidth="1"/>
    <col min="6" max="8" width="8.625" style="11" customWidth="1"/>
    <col min="9" max="11" width="9.75390625" style="11" customWidth="1"/>
    <col min="12" max="12" width="10.125" style="11" bestFit="1" customWidth="1"/>
    <col min="13" max="13" width="9.75390625" style="11" customWidth="1"/>
    <col min="14" max="14" width="13.125" style="121" bestFit="1" customWidth="1"/>
    <col min="15" max="15" width="9.75390625" style="121" customWidth="1"/>
    <col min="16" max="16" width="10.875" style="121" bestFit="1" customWidth="1"/>
    <col min="17" max="17" width="8.375" style="121" customWidth="1"/>
    <col min="18" max="23" width="32.375" style="121" customWidth="1"/>
    <col min="24" max="25" width="1.625" style="121" customWidth="1"/>
    <col min="26" max="50" width="4.50390625" style="121" customWidth="1"/>
    <col min="51" max="52" width="9.00390625" style="121" hidden="1" customWidth="1"/>
    <col min="53" max="53" width="4.50390625" style="121" hidden="1" customWidth="1"/>
    <col min="54" max="54" width="9.00390625" style="121" hidden="1" customWidth="1"/>
    <col min="55" max="55" width="6.875" style="121" hidden="1" customWidth="1"/>
    <col min="56" max="56" width="5.625" style="121" hidden="1" customWidth="1"/>
    <col min="57" max="58" width="5.125" style="121" hidden="1" customWidth="1"/>
    <col min="59" max="59" width="5.625" style="121" hidden="1" customWidth="1"/>
    <col min="60" max="61" width="3.75390625" style="121" hidden="1" customWidth="1"/>
    <col min="62" max="62" width="8.50390625" style="121" hidden="1" customWidth="1"/>
    <col min="63" max="63" width="4.50390625" style="121" hidden="1" customWidth="1"/>
    <col min="64" max="64" width="7.50390625" style="121" hidden="1" customWidth="1"/>
    <col min="65" max="65" width="6.50390625" style="121" hidden="1" customWidth="1"/>
    <col min="66" max="66" width="7.50390625" style="121" hidden="1" customWidth="1"/>
    <col min="67" max="67" width="9.00390625" style="121" hidden="1" customWidth="1"/>
    <col min="68" max="71" width="9.00390625" style="11" hidden="1" customWidth="1"/>
    <col min="72" max="97" width="9.00390625" style="121" hidden="1" customWidth="1"/>
    <col min="98" max="16384" width="9.00390625" style="121" customWidth="1"/>
  </cols>
  <sheetData>
    <row r="1" spans="53:78" ht="64.5" customHeight="1">
      <c r="BA1" s="122"/>
      <c r="BB1" s="123">
        <v>1</v>
      </c>
      <c r="BC1" s="124" t="s">
        <v>247</v>
      </c>
      <c r="BD1" s="323" t="s">
        <v>248</v>
      </c>
      <c r="BE1" s="324"/>
      <c r="BF1" s="324"/>
      <c r="BG1" s="325"/>
      <c r="BH1" s="323" t="s">
        <v>249</v>
      </c>
      <c r="BI1" s="325"/>
      <c r="BJ1" s="323" t="s">
        <v>250</v>
      </c>
      <c r="BK1" s="325"/>
      <c r="BL1" s="323" t="s">
        <v>251</v>
      </c>
      <c r="BM1" s="324"/>
      <c r="BN1" s="325"/>
      <c r="BO1" s="125" t="s">
        <v>252</v>
      </c>
      <c r="BP1" s="323" t="s">
        <v>253</v>
      </c>
      <c r="BQ1" s="324"/>
      <c r="BR1" s="367" t="s">
        <v>254</v>
      </c>
      <c r="BS1" s="367"/>
      <c r="BT1" s="323" t="s">
        <v>255</v>
      </c>
      <c r="BU1" s="324"/>
      <c r="BV1" s="325"/>
      <c r="BW1" s="323" t="s">
        <v>256</v>
      </c>
      <c r="BX1" s="324"/>
      <c r="BY1" s="324"/>
      <c r="BZ1" s="325"/>
    </row>
    <row r="2" spans="2:78" ht="9.75" customHeight="1" thickBot="1">
      <c r="B2" s="336"/>
      <c r="C2" s="336"/>
      <c r="D2" s="336"/>
      <c r="E2" s="336"/>
      <c r="F2" s="336"/>
      <c r="G2" s="336"/>
      <c r="H2" s="336"/>
      <c r="I2" s="336"/>
      <c r="J2" s="336"/>
      <c r="K2" s="336"/>
      <c r="L2" s="336"/>
      <c r="M2" s="336"/>
      <c r="N2" s="336"/>
      <c r="O2" s="336"/>
      <c r="P2" s="336"/>
      <c r="BA2" s="127">
        <v>1</v>
      </c>
      <c r="BB2" s="128" t="s">
        <v>257</v>
      </c>
      <c r="BC2" s="129">
        <v>31.5</v>
      </c>
      <c r="BD2" s="130">
        <v>-4.6</v>
      </c>
      <c r="BE2" s="131">
        <v>25.8</v>
      </c>
      <c r="BF2" s="131">
        <v>40.6</v>
      </c>
      <c r="BG2" s="131">
        <v>-27.4</v>
      </c>
      <c r="BH2" s="132">
        <v>45</v>
      </c>
      <c r="BI2" s="133">
        <v>78</v>
      </c>
      <c r="BJ2" s="134">
        <v>627.6</v>
      </c>
      <c r="BK2" s="135">
        <v>24</v>
      </c>
      <c r="BL2" s="136">
        <v>35.7</v>
      </c>
      <c r="BM2" s="136">
        <v>3.6</v>
      </c>
      <c r="BN2" s="136">
        <v>22.9</v>
      </c>
      <c r="BO2" s="137">
        <v>85</v>
      </c>
      <c r="BP2" s="125" t="s">
        <v>139</v>
      </c>
      <c r="BQ2" s="125" t="s">
        <v>140</v>
      </c>
      <c r="BR2" s="125" t="s">
        <v>141</v>
      </c>
      <c r="BS2" s="125" t="s">
        <v>142</v>
      </c>
      <c r="BT2" s="138">
        <v>1.9</v>
      </c>
      <c r="BU2" s="138">
        <v>2.8</v>
      </c>
      <c r="BV2" s="138">
        <v>23.7</v>
      </c>
      <c r="BW2" s="139" t="s">
        <v>258</v>
      </c>
      <c r="BX2" s="140" t="s">
        <v>259</v>
      </c>
      <c r="BY2" s="139" t="s">
        <v>260</v>
      </c>
      <c r="BZ2" s="141" t="s">
        <v>261</v>
      </c>
    </row>
    <row r="3" spans="2:78" s="5" customFormat="1" ht="22.5" customHeight="1" thickTop="1">
      <c r="B3" s="339"/>
      <c r="C3" s="339"/>
      <c r="D3" s="142"/>
      <c r="E3" s="344" t="s">
        <v>262</v>
      </c>
      <c r="F3" s="320" t="s">
        <v>263</v>
      </c>
      <c r="G3" s="321"/>
      <c r="H3" s="321"/>
      <c r="I3" s="322"/>
      <c r="J3" s="320" t="s">
        <v>264</v>
      </c>
      <c r="K3" s="322"/>
      <c r="L3" s="320" t="s">
        <v>250</v>
      </c>
      <c r="M3" s="322"/>
      <c r="N3" s="320" t="s">
        <v>251</v>
      </c>
      <c r="O3" s="321"/>
      <c r="P3" s="322"/>
      <c r="Q3" s="332"/>
      <c r="BA3" s="127">
        <v>2</v>
      </c>
      <c r="BB3" s="144" t="s">
        <v>265</v>
      </c>
      <c r="BC3" s="129">
        <v>3.3</v>
      </c>
      <c r="BD3" s="145">
        <v>-4</v>
      </c>
      <c r="BE3" s="146">
        <v>26.4</v>
      </c>
      <c r="BF3" s="146">
        <v>39.7</v>
      </c>
      <c r="BG3" s="146">
        <v>-22.9</v>
      </c>
      <c r="BH3" s="147">
        <v>53</v>
      </c>
      <c r="BI3" s="148">
        <v>78</v>
      </c>
      <c r="BJ3" s="134">
        <v>634.6</v>
      </c>
      <c r="BK3" s="135">
        <v>20</v>
      </c>
      <c r="BL3" s="136">
        <v>27.5</v>
      </c>
      <c r="BM3" s="136">
        <v>1.7</v>
      </c>
      <c r="BN3" s="136">
        <v>19</v>
      </c>
      <c r="BO3" s="137">
        <v>69</v>
      </c>
      <c r="BP3" s="125" t="s">
        <v>139</v>
      </c>
      <c r="BQ3" s="125" t="s">
        <v>143</v>
      </c>
      <c r="BR3" s="125" t="s">
        <v>144</v>
      </c>
      <c r="BS3" s="125" t="s">
        <v>145</v>
      </c>
      <c r="BT3" s="149">
        <v>2.6</v>
      </c>
      <c r="BU3" s="138">
        <v>2.9</v>
      </c>
      <c r="BV3" s="138">
        <v>25.3</v>
      </c>
      <c r="BW3" s="139"/>
      <c r="BX3" s="141" t="s">
        <v>266</v>
      </c>
      <c r="BY3" s="139"/>
      <c r="BZ3" s="141" t="s">
        <v>261</v>
      </c>
    </row>
    <row r="4" spans="2:78" s="5" customFormat="1" ht="19.5" customHeight="1">
      <c r="B4" s="339"/>
      <c r="C4" s="339"/>
      <c r="D4" s="142"/>
      <c r="E4" s="345"/>
      <c r="F4" s="342" t="s">
        <v>267</v>
      </c>
      <c r="G4" s="337" t="s">
        <v>268</v>
      </c>
      <c r="H4" s="337" t="s">
        <v>269</v>
      </c>
      <c r="I4" s="340" t="s">
        <v>270</v>
      </c>
      <c r="J4" s="342" t="s">
        <v>267</v>
      </c>
      <c r="K4" s="340" t="s">
        <v>268</v>
      </c>
      <c r="L4" s="342" t="s">
        <v>271</v>
      </c>
      <c r="M4" s="340" t="s">
        <v>272</v>
      </c>
      <c r="N4" s="342" t="s">
        <v>273</v>
      </c>
      <c r="O4" s="337" t="s">
        <v>274</v>
      </c>
      <c r="P4" s="340" t="s">
        <v>275</v>
      </c>
      <c r="Q4" s="333"/>
      <c r="BA4" s="127">
        <v>3</v>
      </c>
      <c r="BB4" s="144" t="s">
        <v>276</v>
      </c>
      <c r="BC4" s="129">
        <v>80.5</v>
      </c>
      <c r="BD4" s="145">
        <v>-2.9</v>
      </c>
      <c r="BE4" s="146">
        <v>26.5</v>
      </c>
      <c r="BF4" s="146">
        <v>42.7</v>
      </c>
      <c r="BG4" s="146">
        <v>-26.5</v>
      </c>
      <c r="BH4" s="147">
        <v>52</v>
      </c>
      <c r="BI4" s="148">
        <v>75</v>
      </c>
      <c r="BJ4" s="134">
        <v>476.7</v>
      </c>
      <c r="BK4" s="135">
        <v>19</v>
      </c>
      <c r="BL4" s="136">
        <v>30.8</v>
      </c>
      <c r="BM4" s="136">
        <v>2.4</v>
      </c>
      <c r="BN4" s="136">
        <v>22</v>
      </c>
      <c r="BO4" s="137">
        <v>56</v>
      </c>
      <c r="BP4" s="125" t="s">
        <v>146</v>
      </c>
      <c r="BQ4" s="125" t="s">
        <v>147</v>
      </c>
      <c r="BR4" s="125" t="s">
        <v>148</v>
      </c>
      <c r="BS4" s="125" t="s">
        <v>149</v>
      </c>
      <c r="BT4" s="138">
        <v>1.6</v>
      </c>
      <c r="BU4" s="138">
        <v>1.9</v>
      </c>
      <c r="BV4" s="138">
        <v>21.9</v>
      </c>
      <c r="BW4" s="139" t="s">
        <v>277</v>
      </c>
      <c r="BX4" s="141" t="s">
        <v>266</v>
      </c>
      <c r="BY4" s="139" t="s">
        <v>278</v>
      </c>
      <c r="BZ4" s="141" t="s">
        <v>279</v>
      </c>
    </row>
    <row r="5" spans="2:78" ht="19.5" customHeight="1" thickBot="1">
      <c r="B5" s="151"/>
      <c r="C5" s="152"/>
      <c r="D5" s="153"/>
      <c r="E5" s="346"/>
      <c r="F5" s="343"/>
      <c r="G5" s="338"/>
      <c r="H5" s="338"/>
      <c r="I5" s="341"/>
      <c r="J5" s="343"/>
      <c r="K5" s="341"/>
      <c r="L5" s="343"/>
      <c r="M5" s="341"/>
      <c r="N5" s="343"/>
      <c r="O5" s="338"/>
      <c r="P5" s="341"/>
      <c r="Q5" s="333"/>
      <c r="BA5" s="127">
        <v>4</v>
      </c>
      <c r="BB5" s="154" t="s">
        <v>280</v>
      </c>
      <c r="BC5" s="129">
        <v>375.2</v>
      </c>
      <c r="BD5" s="145">
        <v>-9.3</v>
      </c>
      <c r="BE5" s="146">
        <v>24.4</v>
      </c>
      <c r="BF5" s="146">
        <v>41.5</v>
      </c>
      <c r="BG5" s="146">
        <v>-23.3</v>
      </c>
      <c r="BH5" s="147">
        <v>76</v>
      </c>
      <c r="BI5" s="148">
        <v>72</v>
      </c>
      <c r="BJ5" s="134">
        <v>544.6</v>
      </c>
      <c r="BK5" s="135">
        <v>27</v>
      </c>
      <c r="BL5" s="136">
        <v>43.5</v>
      </c>
      <c r="BM5" s="136">
        <v>0.4</v>
      </c>
      <c r="BN5" s="136">
        <v>4</v>
      </c>
      <c r="BO5" s="137">
        <v>126</v>
      </c>
      <c r="BP5" s="125" t="s">
        <v>150</v>
      </c>
      <c r="BQ5" s="125" t="s">
        <v>151</v>
      </c>
      <c r="BR5" s="125" t="s">
        <v>144</v>
      </c>
      <c r="BS5" s="125" t="s">
        <v>152</v>
      </c>
      <c r="BT5" s="138">
        <v>1.1</v>
      </c>
      <c r="BU5" s="138">
        <v>1.3</v>
      </c>
      <c r="BV5" s="138">
        <v>23.7</v>
      </c>
      <c r="BW5" s="139" t="s">
        <v>281</v>
      </c>
      <c r="BX5" s="141" t="s">
        <v>282</v>
      </c>
      <c r="BY5" s="139" t="s">
        <v>283</v>
      </c>
      <c r="BZ5" s="141" t="s">
        <v>284</v>
      </c>
    </row>
    <row r="6" spans="2:78" ht="36" customHeight="1" thickBot="1" thickTop="1">
      <c r="B6" s="151"/>
      <c r="C6" s="152"/>
      <c r="D6" s="153"/>
      <c r="E6" s="155">
        <f>VLOOKUP($BB$1,$BA$2:$BO$116,3,FALSE)</f>
        <v>31.5</v>
      </c>
      <c r="F6" s="155">
        <f>VLOOKUP($BB$1,$BA$2:$BO$116,4,FALSE)</f>
        <v>-4.6</v>
      </c>
      <c r="G6" s="156">
        <f>VLOOKUP($BB$1,$BA$2:$BO$116,5,FALSE)</f>
        <v>25.8</v>
      </c>
      <c r="H6" s="156">
        <f>VLOOKUP($BB$1,$BA$2:$BO$116,6,FALSE)</f>
        <v>40.6</v>
      </c>
      <c r="I6" s="157">
        <f>VLOOKUP($BB$1,$BA$2:$BO$116,7,FALSE)</f>
        <v>-27.4</v>
      </c>
      <c r="J6" s="158">
        <f>VLOOKUP($BB$1,$BA$2:$BO$116,8,FALSE)</f>
        <v>45</v>
      </c>
      <c r="K6" s="156">
        <f>VLOOKUP($BB$1,$BA$2:$BO$116,9,FALSE)</f>
        <v>78</v>
      </c>
      <c r="L6" s="159">
        <f>VLOOKUP($BB$1,$BA$2:$BO$116,10,FALSE)</f>
        <v>627.6</v>
      </c>
      <c r="M6" s="160">
        <f>VLOOKUP($BB$1,$BA$2:$BO$116,11,FALSE)</f>
        <v>24</v>
      </c>
      <c r="N6" s="158">
        <f>VLOOKUP($BB$1,$BA$2:$BO$116,12,FALSE)</f>
        <v>35.7</v>
      </c>
      <c r="O6" s="156">
        <f>VLOOKUP($BB$1,$BA$2:$BO$116,13,FALSE)</f>
        <v>3.6</v>
      </c>
      <c r="P6" s="157">
        <f>VLOOKUP($BB$1,$BA$2:$BO$116,14,FALSE)</f>
        <v>22.9</v>
      </c>
      <c r="Q6" s="161"/>
      <c r="BA6" s="127">
        <v>5</v>
      </c>
      <c r="BB6" s="154" t="s">
        <v>285</v>
      </c>
      <c r="BC6" s="129">
        <v>9.6</v>
      </c>
      <c r="BD6" s="145">
        <v>-3.9</v>
      </c>
      <c r="BE6" s="146">
        <v>26.5</v>
      </c>
      <c r="BF6" s="146">
        <v>42.9</v>
      </c>
      <c r="BG6" s="146">
        <v>-20.6</v>
      </c>
      <c r="BH6" s="147">
        <v>56</v>
      </c>
      <c r="BI6" s="148">
        <v>77</v>
      </c>
      <c r="BJ6" s="134">
        <v>617.8</v>
      </c>
      <c r="BK6" s="135">
        <v>21</v>
      </c>
      <c r="BL6" s="136">
        <v>29.4</v>
      </c>
      <c r="BM6" s="136">
        <v>1.2</v>
      </c>
      <c r="BN6" s="136">
        <v>19.1</v>
      </c>
      <c r="BO6" s="137">
        <v>52</v>
      </c>
      <c r="BP6" s="125" t="s">
        <v>146</v>
      </c>
      <c r="BQ6" s="125" t="s">
        <v>286</v>
      </c>
      <c r="BR6" s="125" t="s">
        <v>287</v>
      </c>
      <c r="BS6" s="125" t="s">
        <v>288</v>
      </c>
      <c r="BT6" s="138">
        <v>3.1</v>
      </c>
      <c r="BU6" s="138">
        <v>3.2</v>
      </c>
      <c r="BV6" s="138">
        <v>25.3</v>
      </c>
      <c r="BW6" s="139"/>
      <c r="BX6" s="141" t="s">
        <v>289</v>
      </c>
      <c r="BY6" s="139"/>
      <c r="BZ6" s="141" t="s">
        <v>290</v>
      </c>
    </row>
    <row r="7" spans="2:78" ht="137.25" customHeight="1" thickBot="1" thickTop="1">
      <c r="B7" s="162"/>
      <c r="C7" s="163"/>
      <c r="D7" s="164"/>
      <c r="E7" s="126"/>
      <c r="F7" s="165"/>
      <c r="G7" s="165"/>
      <c r="H7" s="192" t="str">
        <f>VLOOKUP($BB$1,$BA$2:$BO$116,2,FALSE)</f>
        <v>北京</v>
      </c>
      <c r="I7" s="165"/>
      <c r="J7" s="165"/>
      <c r="K7" s="126"/>
      <c r="L7" s="126"/>
      <c r="M7" s="126"/>
      <c r="N7" s="162"/>
      <c r="O7" s="162"/>
      <c r="P7" s="162"/>
      <c r="Q7" s="122"/>
      <c r="BA7" s="127">
        <v>6</v>
      </c>
      <c r="BB7" s="144" t="s">
        <v>291</v>
      </c>
      <c r="BC7" s="129">
        <v>777.9</v>
      </c>
      <c r="BD7" s="145">
        <v>-6.6</v>
      </c>
      <c r="BE7" s="146">
        <v>23.5</v>
      </c>
      <c r="BF7" s="146">
        <v>39.4</v>
      </c>
      <c r="BG7" s="146">
        <v>-25.5</v>
      </c>
      <c r="BH7" s="147">
        <v>51</v>
      </c>
      <c r="BI7" s="148">
        <v>72</v>
      </c>
      <c r="BJ7" s="134">
        <v>456</v>
      </c>
      <c r="BK7" s="135">
        <v>16</v>
      </c>
      <c r="BL7" s="136">
        <v>35.7</v>
      </c>
      <c r="BM7" s="136">
        <v>3.3</v>
      </c>
      <c r="BN7" s="136">
        <v>12.3</v>
      </c>
      <c r="BO7" s="137">
        <v>77</v>
      </c>
      <c r="BP7" s="125" t="s">
        <v>153</v>
      </c>
      <c r="BQ7" s="125" t="s">
        <v>154</v>
      </c>
      <c r="BR7" s="125" t="s">
        <v>155</v>
      </c>
      <c r="BS7" s="125" t="s">
        <v>156</v>
      </c>
      <c r="BT7" s="138">
        <v>2</v>
      </c>
      <c r="BU7" s="138">
        <v>2.4</v>
      </c>
      <c r="BV7" s="138">
        <v>23.7</v>
      </c>
      <c r="BW7" s="139" t="s">
        <v>292</v>
      </c>
      <c r="BX7" s="141" t="s">
        <v>293</v>
      </c>
      <c r="BY7" s="139" t="s">
        <v>294</v>
      </c>
      <c r="BZ7" s="141" t="s">
        <v>261</v>
      </c>
    </row>
    <row r="8" spans="2:78" ht="22.5" customHeight="1" thickTop="1">
      <c r="B8" s="142"/>
      <c r="C8" s="166" t="s">
        <v>295</v>
      </c>
      <c r="D8" s="142"/>
      <c r="E8" s="326" t="s">
        <v>296</v>
      </c>
      <c r="F8" s="329" t="s">
        <v>297</v>
      </c>
      <c r="G8" s="330"/>
      <c r="H8" s="330"/>
      <c r="I8" s="331"/>
      <c r="J8" s="357" t="s">
        <v>298</v>
      </c>
      <c r="K8" s="330"/>
      <c r="L8" s="358"/>
      <c r="M8" s="329" t="s">
        <v>299</v>
      </c>
      <c r="N8" s="330"/>
      <c r="O8" s="330"/>
      <c r="P8" s="331"/>
      <c r="Q8" s="332"/>
      <c r="BA8" s="127">
        <v>7</v>
      </c>
      <c r="BB8" s="154" t="s">
        <v>300</v>
      </c>
      <c r="BC8" s="129">
        <v>1066.7</v>
      </c>
      <c r="BD8" s="145">
        <v>-11.8</v>
      </c>
      <c r="BE8" s="146">
        <v>21.8</v>
      </c>
      <c r="BF8" s="146">
        <v>37.7</v>
      </c>
      <c r="BG8" s="146">
        <v>-29.1</v>
      </c>
      <c r="BH8" s="147">
        <v>50</v>
      </c>
      <c r="BI8" s="148" t="s">
        <v>301</v>
      </c>
      <c r="BJ8" s="134">
        <v>380.5</v>
      </c>
      <c r="BK8" s="135">
        <v>22</v>
      </c>
      <c r="BL8" s="136">
        <v>41.4</v>
      </c>
      <c r="BM8" s="136">
        <v>4.5</v>
      </c>
      <c r="BN8" s="136">
        <v>3.3</v>
      </c>
      <c r="BO8" s="137">
        <v>186</v>
      </c>
      <c r="BP8" s="125" t="s">
        <v>150</v>
      </c>
      <c r="BQ8" s="125" t="s">
        <v>157</v>
      </c>
      <c r="BR8" s="125" t="s">
        <v>158</v>
      </c>
      <c r="BS8" s="125" t="s">
        <v>159</v>
      </c>
      <c r="BT8" s="138">
        <v>2.4</v>
      </c>
      <c r="BU8" s="138">
        <v>3</v>
      </c>
      <c r="BV8" s="138">
        <v>28.3</v>
      </c>
      <c r="BW8" s="139" t="s">
        <v>302</v>
      </c>
      <c r="BX8" s="141" t="s">
        <v>279</v>
      </c>
      <c r="BY8" s="139" t="s">
        <v>303</v>
      </c>
      <c r="BZ8" s="141" t="s">
        <v>304</v>
      </c>
    </row>
    <row r="9" spans="2:78" ht="19.5" customHeight="1">
      <c r="B9" s="142"/>
      <c r="C9" s="319" t="s">
        <v>305</v>
      </c>
      <c r="D9" s="142"/>
      <c r="E9" s="327"/>
      <c r="F9" s="347" t="s">
        <v>253</v>
      </c>
      <c r="G9" s="348"/>
      <c r="H9" s="348" t="s">
        <v>254</v>
      </c>
      <c r="I9" s="353"/>
      <c r="J9" s="334" t="s">
        <v>306</v>
      </c>
      <c r="K9" s="348" t="s">
        <v>307</v>
      </c>
      <c r="L9" s="355" t="s">
        <v>308</v>
      </c>
      <c r="M9" s="359" t="s">
        <v>309</v>
      </c>
      <c r="N9" s="360"/>
      <c r="O9" s="363" t="s">
        <v>310</v>
      </c>
      <c r="P9" s="364"/>
      <c r="Q9" s="333"/>
      <c r="BA9" s="127">
        <v>8</v>
      </c>
      <c r="BB9" s="154" t="s">
        <v>311</v>
      </c>
      <c r="BC9" s="167">
        <v>368.8</v>
      </c>
      <c r="BD9" s="145">
        <v>-2</v>
      </c>
      <c r="BE9" s="146">
        <v>27.2</v>
      </c>
      <c r="BF9" s="146">
        <v>42.7</v>
      </c>
      <c r="BG9" s="146">
        <v>-18.9</v>
      </c>
      <c r="BH9" s="147">
        <v>57</v>
      </c>
      <c r="BI9" s="148" t="s">
        <v>312</v>
      </c>
      <c r="BJ9" s="134">
        <v>563.9</v>
      </c>
      <c r="BK9" s="135">
        <v>18</v>
      </c>
      <c r="BL9" s="136">
        <v>21.2</v>
      </c>
      <c r="BM9" s="136">
        <v>1</v>
      </c>
      <c r="BN9" s="136">
        <v>6.4</v>
      </c>
      <c r="BO9" s="137">
        <v>43</v>
      </c>
      <c r="BP9" s="125" t="s">
        <v>313</v>
      </c>
      <c r="BQ9" s="125" t="s">
        <v>314</v>
      </c>
      <c r="BR9" s="125" t="s">
        <v>315</v>
      </c>
      <c r="BS9" s="125" t="s">
        <v>316</v>
      </c>
      <c r="BT9" s="138">
        <v>3.3</v>
      </c>
      <c r="BU9" s="138">
        <v>2.6</v>
      </c>
      <c r="BV9" s="138"/>
      <c r="BW9" s="139"/>
      <c r="BX9" s="141" t="s">
        <v>317</v>
      </c>
      <c r="BY9" s="139" t="s">
        <v>318</v>
      </c>
      <c r="BZ9" s="141" t="s">
        <v>319</v>
      </c>
    </row>
    <row r="10" spans="2:78" ht="19.5" customHeight="1" thickBot="1">
      <c r="B10" s="151"/>
      <c r="C10" s="319"/>
      <c r="D10" s="153"/>
      <c r="E10" s="328"/>
      <c r="F10" s="349"/>
      <c r="G10" s="350"/>
      <c r="H10" s="350"/>
      <c r="I10" s="354"/>
      <c r="J10" s="335"/>
      <c r="K10" s="350"/>
      <c r="L10" s="356"/>
      <c r="M10" s="361"/>
      <c r="N10" s="362"/>
      <c r="O10" s="365"/>
      <c r="P10" s="366"/>
      <c r="Q10" s="333"/>
      <c r="BA10" s="127">
        <v>9</v>
      </c>
      <c r="BB10" s="144" t="s">
        <v>320</v>
      </c>
      <c r="BC10" s="168">
        <v>1063</v>
      </c>
      <c r="BD10" s="145">
        <v>-13.1</v>
      </c>
      <c r="BE10" s="146">
        <v>21.9</v>
      </c>
      <c r="BF10" s="146">
        <v>37.3</v>
      </c>
      <c r="BG10" s="146">
        <v>-32.8</v>
      </c>
      <c r="BH10" s="147">
        <v>56</v>
      </c>
      <c r="BI10" s="148">
        <v>64</v>
      </c>
      <c r="BJ10" s="134">
        <v>418.8</v>
      </c>
      <c r="BK10" s="135">
        <v>30</v>
      </c>
      <c r="BL10" s="136">
        <v>36.8</v>
      </c>
      <c r="BM10" s="136">
        <v>8.4</v>
      </c>
      <c r="BN10" s="136">
        <v>3.4</v>
      </c>
      <c r="BO10" s="137">
        <v>156</v>
      </c>
      <c r="BP10" s="125" t="s">
        <v>150</v>
      </c>
      <c r="BQ10" s="125" t="s">
        <v>160</v>
      </c>
      <c r="BR10" s="125" t="s">
        <v>161</v>
      </c>
      <c r="BS10" s="125" t="s">
        <v>162</v>
      </c>
      <c r="BT10" s="138">
        <v>1.6</v>
      </c>
      <c r="BU10" s="138">
        <v>1.6</v>
      </c>
      <c r="BV10" s="138">
        <v>28.3</v>
      </c>
      <c r="BW10" s="139" t="s">
        <v>321</v>
      </c>
      <c r="BX10" s="141" t="s">
        <v>322</v>
      </c>
      <c r="BY10" s="139" t="s">
        <v>323</v>
      </c>
      <c r="BZ10" s="141" t="s">
        <v>324</v>
      </c>
    </row>
    <row r="11" spans="2:78" ht="36" customHeight="1" thickBot="1" thickTop="1">
      <c r="B11" s="151"/>
      <c r="C11" s="166" t="str">
        <f>VLOOKUP($BB$1,$BA$2:$BM$116,2,FALSE)</f>
        <v>北京</v>
      </c>
      <c r="D11" s="153"/>
      <c r="E11" s="155">
        <f>VLOOKUP($BB$1,$BA$2:$BO$116,15,FALSE)</f>
        <v>85</v>
      </c>
      <c r="F11" s="169" t="str">
        <f>VLOOKUP($BB$1,$BA$2:$BZ$116,16,FALSE)</f>
        <v>39°</v>
      </c>
      <c r="G11" s="170" t="str">
        <f>VLOOKUP($BB$1,$BA$2:$BZ$116,17,FALSE)</f>
        <v>57′</v>
      </c>
      <c r="H11" s="171" t="str">
        <f>VLOOKUP($BB$1,$BA$2:$BZ$116,18,FALSE)</f>
        <v>116°</v>
      </c>
      <c r="I11" s="172" t="str">
        <f>VLOOKUP($BB$1,$BA$2:$BZ$116,19,FALSE)</f>
        <v>19′</v>
      </c>
      <c r="J11" s="158">
        <f>VLOOKUP($BB$1,$BA$2:$BZ$116,20,FALSE)</f>
        <v>1.9</v>
      </c>
      <c r="K11" s="173">
        <f>VLOOKUP($BB$1,$BA$2:$BZ$116,21,FALSE)</f>
        <v>2.8</v>
      </c>
      <c r="L11" s="158">
        <f>VLOOKUP($BB$1,$BA$2:$BZ$116,22,FALSE)</f>
        <v>23.7</v>
      </c>
      <c r="M11" s="174" t="str">
        <f>VLOOKUP($BB$1,$BA$2:$BZ$116,23,FALSE)</f>
        <v>C25</v>
      </c>
      <c r="N11" s="175" t="str">
        <f>VLOOKUP($BB$1,$BA$2:$BZ$116,24,FALSE)</f>
        <v>S9</v>
      </c>
      <c r="O11" s="176" t="str">
        <f>VLOOKUP($BB$1,$BA$2:$BZ$116,25,FALSE)</f>
        <v>C18</v>
      </c>
      <c r="P11" s="172" t="str">
        <f>VLOOKUP($BB$1,$BA$2:$BZ$116,26,FALSE)</f>
        <v>NNW14</v>
      </c>
      <c r="Q11" s="161"/>
      <c r="BA11" s="127">
        <v>10</v>
      </c>
      <c r="BB11" s="154" t="s">
        <v>325</v>
      </c>
      <c r="BC11" s="129">
        <v>612.8</v>
      </c>
      <c r="BD11" s="145">
        <v>-26.8</v>
      </c>
      <c r="BE11" s="146">
        <v>19.6</v>
      </c>
      <c r="BF11" s="146">
        <v>36.7</v>
      </c>
      <c r="BG11" s="146">
        <v>-48.5</v>
      </c>
      <c r="BH11" s="147">
        <v>78</v>
      </c>
      <c r="BI11" s="148">
        <v>71</v>
      </c>
      <c r="BJ11" s="134">
        <v>351.3</v>
      </c>
      <c r="BK11" s="135">
        <v>39</v>
      </c>
      <c r="BL11" s="136">
        <v>29.7</v>
      </c>
      <c r="BM11" s="136">
        <v>13</v>
      </c>
      <c r="BN11" s="136">
        <v>9.1</v>
      </c>
      <c r="BO11" s="137">
        <v>242</v>
      </c>
      <c r="BP11" s="125" t="s">
        <v>326</v>
      </c>
      <c r="BQ11" s="125" t="s">
        <v>327</v>
      </c>
      <c r="BR11" s="125" t="s">
        <v>328</v>
      </c>
      <c r="BS11" s="125" t="s">
        <v>329</v>
      </c>
      <c r="BT11" s="138">
        <v>3.1</v>
      </c>
      <c r="BU11" s="138">
        <v>2.4</v>
      </c>
      <c r="BV11" s="138">
        <v>32.2</v>
      </c>
      <c r="BW11" s="139" t="s">
        <v>330</v>
      </c>
      <c r="BX11" s="141" t="s">
        <v>331</v>
      </c>
      <c r="BY11" s="139" t="s">
        <v>258</v>
      </c>
      <c r="BZ11" s="141" t="s">
        <v>332</v>
      </c>
    </row>
    <row r="12" spans="2:78" ht="9.75" customHeight="1" thickTop="1">
      <c r="B12" s="151"/>
      <c r="C12" s="166"/>
      <c r="D12" s="153"/>
      <c r="E12" s="126"/>
      <c r="F12" s="126"/>
      <c r="G12" s="126"/>
      <c r="H12" s="126"/>
      <c r="I12" s="126"/>
      <c r="J12" s="126"/>
      <c r="K12" s="126"/>
      <c r="L12" s="126"/>
      <c r="M12" s="126"/>
      <c r="N12" s="162"/>
      <c r="O12" s="162"/>
      <c r="P12" s="162"/>
      <c r="Q12" s="122"/>
      <c r="BA12" s="127">
        <v>11</v>
      </c>
      <c r="BB12" s="154" t="s">
        <v>333</v>
      </c>
      <c r="BC12" s="129">
        <v>838.7</v>
      </c>
      <c r="BD12" s="145">
        <v>-21.3</v>
      </c>
      <c r="BE12" s="146">
        <v>20.7</v>
      </c>
      <c r="BF12" s="146">
        <v>39.7</v>
      </c>
      <c r="BG12" s="146">
        <v>-40.5</v>
      </c>
      <c r="BH12" s="147">
        <v>72</v>
      </c>
      <c r="BI12" s="148">
        <v>62</v>
      </c>
      <c r="BJ12" s="134">
        <v>253.1</v>
      </c>
      <c r="BK12" s="135">
        <v>26</v>
      </c>
      <c r="BL12" s="136">
        <v>32.4</v>
      </c>
      <c r="BM12" s="136">
        <v>6</v>
      </c>
      <c r="BN12" s="136">
        <v>2.1</v>
      </c>
      <c r="BO12" s="137">
        <v>346</v>
      </c>
      <c r="BP12" s="125" t="s">
        <v>334</v>
      </c>
      <c r="BQ12" s="125" t="s">
        <v>335</v>
      </c>
      <c r="BR12" s="125" t="s">
        <v>287</v>
      </c>
      <c r="BS12" s="125" t="s">
        <v>336</v>
      </c>
      <c r="BT12" s="138">
        <v>3.2</v>
      </c>
      <c r="BU12" s="138">
        <v>3</v>
      </c>
      <c r="BV12" s="138">
        <v>33.7</v>
      </c>
      <c r="BW12" s="139" t="s">
        <v>337</v>
      </c>
      <c r="BX12" s="141" t="s">
        <v>338</v>
      </c>
      <c r="BY12" s="139" t="s">
        <v>292</v>
      </c>
      <c r="BZ12" s="141" t="s">
        <v>339</v>
      </c>
    </row>
    <row r="13" spans="2:78" ht="26.25" customHeight="1">
      <c r="B13" s="142"/>
      <c r="C13" s="166" t="s">
        <v>295</v>
      </c>
      <c r="D13" s="142"/>
      <c r="E13" s="143"/>
      <c r="F13" s="333"/>
      <c r="G13" s="333"/>
      <c r="H13" s="333"/>
      <c r="I13" s="333"/>
      <c r="J13" s="333"/>
      <c r="K13" s="333"/>
      <c r="L13" s="352" t="s">
        <v>826</v>
      </c>
      <c r="M13" s="352"/>
      <c r="N13" s="352"/>
      <c r="O13" s="352"/>
      <c r="P13" s="352"/>
      <c r="Q13" s="332"/>
      <c r="BA13" s="127">
        <v>12</v>
      </c>
      <c r="BB13" s="154" t="s">
        <v>340</v>
      </c>
      <c r="BC13" s="129">
        <v>989.5</v>
      </c>
      <c r="BD13" s="145">
        <v>-19.8</v>
      </c>
      <c r="BE13" s="146">
        <v>20.8</v>
      </c>
      <c r="BF13" s="146">
        <v>38.3</v>
      </c>
      <c r="BG13" s="146">
        <v>-42.4</v>
      </c>
      <c r="BH13" s="147">
        <v>71</v>
      </c>
      <c r="BI13" s="148">
        <v>62</v>
      </c>
      <c r="BJ13" s="134">
        <v>287.2</v>
      </c>
      <c r="BK13" s="135">
        <v>24</v>
      </c>
      <c r="BL13" s="136">
        <v>31.4</v>
      </c>
      <c r="BM13" s="136">
        <v>7.6</v>
      </c>
      <c r="BN13" s="136">
        <v>2.4</v>
      </c>
      <c r="BO13" s="137">
        <v>289</v>
      </c>
      <c r="BP13" s="177" t="s">
        <v>341</v>
      </c>
      <c r="BQ13" s="125" t="s">
        <v>342</v>
      </c>
      <c r="BR13" s="177" t="s">
        <v>287</v>
      </c>
      <c r="BS13" s="177" t="s">
        <v>343</v>
      </c>
      <c r="BT13" s="138">
        <v>3.2</v>
      </c>
      <c r="BU13" s="138">
        <v>3.3</v>
      </c>
      <c r="BV13" s="138">
        <v>29.7</v>
      </c>
      <c r="BW13" s="139" t="s">
        <v>344</v>
      </c>
      <c r="BX13" s="141" t="s">
        <v>345</v>
      </c>
      <c r="BY13" s="139" t="s">
        <v>346</v>
      </c>
      <c r="BZ13" s="141" t="s">
        <v>347</v>
      </c>
    </row>
    <row r="14" spans="2:78" ht="32.25" customHeight="1">
      <c r="B14" s="142"/>
      <c r="C14" s="166" t="s">
        <v>348</v>
      </c>
      <c r="D14" s="142"/>
      <c r="E14" s="150"/>
      <c r="F14" s="178"/>
      <c r="G14" s="178"/>
      <c r="H14" s="178"/>
      <c r="I14" s="178"/>
      <c r="J14" s="178"/>
      <c r="K14" s="178"/>
      <c r="L14" s="178"/>
      <c r="M14" s="178"/>
      <c r="N14" s="178"/>
      <c r="O14" s="351"/>
      <c r="P14" s="351"/>
      <c r="Q14" s="333"/>
      <c r="BA14" s="127">
        <v>13</v>
      </c>
      <c r="BB14" s="154" t="s">
        <v>349</v>
      </c>
      <c r="BC14" s="129">
        <v>964.7</v>
      </c>
      <c r="BD14" s="145">
        <v>-18.6</v>
      </c>
      <c r="BE14" s="146">
        <v>22.9</v>
      </c>
      <c r="BF14" s="146">
        <v>39.9</v>
      </c>
      <c r="BG14" s="146">
        <v>-40.2</v>
      </c>
      <c r="BH14" s="147">
        <v>46</v>
      </c>
      <c r="BI14" s="148">
        <v>49</v>
      </c>
      <c r="BJ14" s="134">
        <v>140.4</v>
      </c>
      <c r="BK14" s="135">
        <v>15</v>
      </c>
      <c r="BL14" s="136">
        <v>23.3</v>
      </c>
      <c r="BM14" s="136">
        <v>9.5</v>
      </c>
      <c r="BN14" s="136">
        <v>2.2</v>
      </c>
      <c r="BO14" s="137">
        <v>337</v>
      </c>
      <c r="BP14" s="177" t="s">
        <v>341</v>
      </c>
      <c r="BQ14" s="177" t="s">
        <v>350</v>
      </c>
      <c r="BR14" s="177" t="s">
        <v>351</v>
      </c>
      <c r="BS14" s="177" t="s">
        <v>352</v>
      </c>
      <c r="BT14" s="138">
        <v>4</v>
      </c>
      <c r="BU14" s="138">
        <v>3.9</v>
      </c>
      <c r="BV14" s="138">
        <v>32.2</v>
      </c>
      <c r="BW14" s="139"/>
      <c r="BX14" s="141" t="s">
        <v>353</v>
      </c>
      <c r="BY14" s="139"/>
      <c r="BZ14" s="141" t="s">
        <v>354</v>
      </c>
    </row>
    <row r="15" spans="2:78" ht="32.25" customHeight="1">
      <c r="B15" s="151"/>
      <c r="C15" s="166"/>
      <c r="D15" s="153"/>
      <c r="E15" s="150"/>
      <c r="F15" s="178"/>
      <c r="G15" s="178"/>
      <c r="H15" s="178"/>
      <c r="I15" s="178"/>
      <c r="J15" s="178"/>
      <c r="K15" s="178"/>
      <c r="L15" s="178"/>
      <c r="M15" s="178"/>
      <c r="N15" s="178"/>
      <c r="O15" s="178"/>
      <c r="P15" s="178"/>
      <c r="Q15" s="333"/>
      <c r="BA15" s="127">
        <v>14</v>
      </c>
      <c r="BB15" s="154" t="s">
        <v>355</v>
      </c>
      <c r="BC15" s="129">
        <v>571.1</v>
      </c>
      <c r="BD15" s="145">
        <v>-11.7</v>
      </c>
      <c r="BE15" s="146">
        <v>23.5</v>
      </c>
      <c r="BF15" s="146">
        <v>42.5</v>
      </c>
      <c r="BG15" s="146">
        <v>-31.4</v>
      </c>
      <c r="BH15" s="147">
        <v>44</v>
      </c>
      <c r="BI15" s="148">
        <v>65</v>
      </c>
      <c r="BJ15" s="134">
        <v>359.2</v>
      </c>
      <c r="BK15" s="135">
        <v>25</v>
      </c>
      <c r="BL15" s="136">
        <v>32</v>
      </c>
      <c r="BM15" s="136">
        <v>7.8</v>
      </c>
      <c r="BN15" s="136">
        <v>1.4</v>
      </c>
      <c r="BO15" s="137">
        <v>201</v>
      </c>
      <c r="BP15" s="177" t="s">
        <v>356</v>
      </c>
      <c r="BQ15" s="177" t="s">
        <v>357</v>
      </c>
      <c r="BR15" s="177" t="s">
        <v>358</v>
      </c>
      <c r="BS15" s="177" t="s">
        <v>359</v>
      </c>
      <c r="BT15" s="138">
        <v>2.1</v>
      </c>
      <c r="BU15" s="138">
        <v>2.4</v>
      </c>
      <c r="BV15" s="138">
        <v>29.7</v>
      </c>
      <c r="BW15" s="139" t="s">
        <v>346</v>
      </c>
      <c r="BX15" s="141" t="s">
        <v>354</v>
      </c>
      <c r="BY15" s="139" t="s">
        <v>292</v>
      </c>
      <c r="BZ15" s="141" t="s">
        <v>360</v>
      </c>
    </row>
    <row r="16" spans="2:78" ht="32.25" customHeight="1">
      <c r="B16" s="151"/>
      <c r="C16" s="166" t="str">
        <f>VLOOKUP($BB$1,$BA$2:$BM$116,2,FALSE)</f>
        <v>北京</v>
      </c>
      <c r="D16" s="153"/>
      <c r="E16" s="179"/>
      <c r="F16" s="179"/>
      <c r="G16" s="179"/>
      <c r="H16" s="179"/>
      <c r="I16" s="179"/>
      <c r="J16" s="179"/>
      <c r="K16" s="179"/>
      <c r="L16" s="180"/>
      <c r="M16" s="180"/>
      <c r="N16" s="179"/>
      <c r="O16" s="179"/>
      <c r="P16" s="179"/>
      <c r="Q16" s="161"/>
      <c r="BA16" s="127">
        <v>15</v>
      </c>
      <c r="BB16" s="144" t="s">
        <v>361</v>
      </c>
      <c r="BC16" s="129">
        <v>41.6</v>
      </c>
      <c r="BD16" s="145">
        <v>-12</v>
      </c>
      <c r="BE16" s="146">
        <v>24.6</v>
      </c>
      <c r="BF16" s="146">
        <v>38.3</v>
      </c>
      <c r="BG16" s="146">
        <v>-30.6</v>
      </c>
      <c r="BH16" s="147">
        <v>64</v>
      </c>
      <c r="BI16" s="148">
        <v>78</v>
      </c>
      <c r="BJ16" s="134">
        <v>727.5</v>
      </c>
      <c r="BK16" s="135">
        <v>28</v>
      </c>
      <c r="BL16" s="136">
        <v>26.4</v>
      </c>
      <c r="BM16" s="136">
        <v>1.1</v>
      </c>
      <c r="BN16" s="136">
        <v>16.1</v>
      </c>
      <c r="BO16" s="137">
        <v>148</v>
      </c>
      <c r="BP16" s="125" t="s">
        <v>163</v>
      </c>
      <c r="BQ16" s="125" t="s">
        <v>164</v>
      </c>
      <c r="BR16" s="125" t="s">
        <v>165</v>
      </c>
      <c r="BS16" s="125" t="s">
        <v>166</v>
      </c>
      <c r="BT16" s="138">
        <v>2.9</v>
      </c>
      <c r="BU16" s="138">
        <v>3</v>
      </c>
      <c r="BV16" s="138">
        <v>23.3</v>
      </c>
      <c r="BW16" s="139"/>
      <c r="BX16" s="141" t="s">
        <v>362</v>
      </c>
      <c r="BY16" s="139"/>
      <c r="BZ16" s="141" t="s">
        <v>363</v>
      </c>
    </row>
    <row r="17" spans="53:78" ht="32.25" customHeight="1">
      <c r="BA17" s="127">
        <v>16</v>
      </c>
      <c r="BB17" s="154" t="s">
        <v>364</v>
      </c>
      <c r="BC17" s="129">
        <v>15.1</v>
      </c>
      <c r="BD17" s="145">
        <v>-8.2</v>
      </c>
      <c r="BE17" s="146">
        <v>23.2</v>
      </c>
      <c r="BF17" s="146">
        <v>34.3</v>
      </c>
      <c r="BG17" s="146">
        <v>-28</v>
      </c>
      <c r="BH17" s="147">
        <v>58</v>
      </c>
      <c r="BI17" s="148">
        <v>86</v>
      </c>
      <c r="BJ17" s="134">
        <v>1028.4</v>
      </c>
      <c r="BK17" s="135">
        <v>31</v>
      </c>
      <c r="BL17" s="136">
        <v>26.9</v>
      </c>
      <c r="BM17" s="136">
        <v>0.1</v>
      </c>
      <c r="BN17" s="136">
        <v>49.7</v>
      </c>
      <c r="BO17" s="137">
        <v>88</v>
      </c>
      <c r="BP17" s="125" t="s">
        <v>150</v>
      </c>
      <c r="BQ17" s="125" t="s">
        <v>167</v>
      </c>
      <c r="BR17" s="125" t="s">
        <v>168</v>
      </c>
      <c r="BS17" s="125" t="s">
        <v>169</v>
      </c>
      <c r="BT17" s="138">
        <v>2.5</v>
      </c>
      <c r="BU17" s="138">
        <v>3.7</v>
      </c>
      <c r="BV17" s="138">
        <v>28.3</v>
      </c>
      <c r="BW17" s="139" t="s">
        <v>365</v>
      </c>
      <c r="BX17" s="141" t="s">
        <v>366</v>
      </c>
      <c r="BY17" s="139"/>
      <c r="BZ17" s="141" t="s">
        <v>367</v>
      </c>
    </row>
    <row r="18" spans="53:78" ht="32.25" customHeight="1">
      <c r="BA18" s="127">
        <v>17</v>
      </c>
      <c r="BB18" s="154" t="s">
        <v>368</v>
      </c>
      <c r="BC18" s="167">
        <v>70.2</v>
      </c>
      <c r="BD18" s="145">
        <v>-8.8</v>
      </c>
      <c r="BE18" s="146">
        <v>24.3</v>
      </c>
      <c r="BF18" s="146">
        <v>41.8</v>
      </c>
      <c r="BG18" s="146">
        <v>-24.7</v>
      </c>
      <c r="BH18" s="147">
        <v>50</v>
      </c>
      <c r="BI18" s="148">
        <v>80</v>
      </c>
      <c r="BJ18" s="134">
        <v>564.8</v>
      </c>
      <c r="BK18" s="135">
        <v>23</v>
      </c>
      <c r="BL18" s="136">
        <v>28.4</v>
      </c>
      <c r="BM18" s="136">
        <v>1.6</v>
      </c>
      <c r="BN18" s="136">
        <v>18.5</v>
      </c>
      <c r="BO18" s="137">
        <v>113</v>
      </c>
      <c r="BP18" s="125" t="s">
        <v>163</v>
      </c>
      <c r="BQ18" s="125" t="s">
        <v>143</v>
      </c>
      <c r="BR18" s="125" t="s">
        <v>170</v>
      </c>
      <c r="BS18" s="125" t="s">
        <v>171</v>
      </c>
      <c r="BT18" s="138">
        <v>3.7</v>
      </c>
      <c r="BU18" s="138">
        <v>3.8</v>
      </c>
      <c r="BV18" s="138">
        <v>29.7</v>
      </c>
      <c r="BW18" s="139"/>
      <c r="BX18" s="141" t="s">
        <v>369</v>
      </c>
      <c r="BY18" s="139" t="s">
        <v>344</v>
      </c>
      <c r="BZ18" s="141" t="s">
        <v>370</v>
      </c>
    </row>
    <row r="19" spans="53:78" ht="32.25" customHeight="1">
      <c r="BA19" s="127">
        <v>18</v>
      </c>
      <c r="BB19" s="154" t="s">
        <v>371</v>
      </c>
      <c r="BC19" s="129">
        <v>92.8</v>
      </c>
      <c r="BD19" s="145">
        <v>-4.9</v>
      </c>
      <c r="BE19" s="146">
        <v>23.9</v>
      </c>
      <c r="BF19" s="146">
        <v>35.3</v>
      </c>
      <c r="BG19" s="146">
        <v>-21.1</v>
      </c>
      <c r="BH19" s="147">
        <v>58</v>
      </c>
      <c r="BI19" s="148">
        <v>83</v>
      </c>
      <c r="BJ19" s="134">
        <v>648.4</v>
      </c>
      <c r="BK19" s="135">
        <v>37</v>
      </c>
      <c r="BL19" s="136">
        <v>19</v>
      </c>
      <c r="BM19" s="136">
        <v>0.2</v>
      </c>
      <c r="BN19" s="136">
        <v>40.4</v>
      </c>
      <c r="BO19" s="137">
        <v>93</v>
      </c>
      <c r="BP19" s="125" t="s">
        <v>146</v>
      </c>
      <c r="BQ19" s="125" t="s">
        <v>172</v>
      </c>
      <c r="BR19" s="125" t="s">
        <v>170</v>
      </c>
      <c r="BS19" s="125" t="s">
        <v>173</v>
      </c>
      <c r="BT19" s="138">
        <v>4.3</v>
      </c>
      <c r="BU19" s="138">
        <v>5.6</v>
      </c>
      <c r="BV19" s="138">
        <v>31</v>
      </c>
      <c r="BW19" s="139"/>
      <c r="BX19" s="141" t="s">
        <v>372</v>
      </c>
      <c r="BY19" s="139"/>
      <c r="BZ19" s="141" t="s">
        <v>373</v>
      </c>
    </row>
    <row r="20" spans="53:78" ht="32.25" customHeight="1">
      <c r="BA20" s="127">
        <v>19</v>
      </c>
      <c r="BB20" s="154" t="s">
        <v>374</v>
      </c>
      <c r="BC20" s="129">
        <v>3.3</v>
      </c>
      <c r="BD20" s="145">
        <v>-9.4</v>
      </c>
      <c r="BE20" s="146">
        <v>24.8</v>
      </c>
      <c r="BF20" s="146">
        <v>35.3</v>
      </c>
      <c r="BG20" s="146">
        <v>-27.3</v>
      </c>
      <c r="BH20" s="147">
        <v>63</v>
      </c>
      <c r="BI20" s="148">
        <v>78</v>
      </c>
      <c r="BJ20" s="134">
        <v>673.7</v>
      </c>
      <c r="BK20" s="135">
        <v>21</v>
      </c>
      <c r="BL20" s="136">
        <v>27.9</v>
      </c>
      <c r="BM20" s="136">
        <v>0.2</v>
      </c>
      <c r="BN20" s="136">
        <v>10.3</v>
      </c>
      <c r="BO20" s="137">
        <v>111</v>
      </c>
      <c r="BP20" s="125" t="s">
        <v>150</v>
      </c>
      <c r="BQ20" s="125" t="s">
        <v>174</v>
      </c>
      <c r="BR20" s="125" t="s">
        <v>175</v>
      </c>
      <c r="BS20" s="125" t="s">
        <v>176</v>
      </c>
      <c r="BT20" s="138">
        <v>3.6</v>
      </c>
      <c r="BU20" s="138">
        <v>3.5</v>
      </c>
      <c r="BV20" s="138">
        <v>29.7</v>
      </c>
      <c r="BW20" s="139"/>
      <c r="BX20" s="141" t="s">
        <v>360</v>
      </c>
      <c r="BY20" s="139"/>
      <c r="BZ20" s="141" t="s">
        <v>375</v>
      </c>
    </row>
    <row r="21" spans="53:78" ht="32.25" customHeight="1">
      <c r="BA21" s="127">
        <v>20</v>
      </c>
      <c r="BB21" s="144" t="s">
        <v>376</v>
      </c>
      <c r="BC21" s="129">
        <v>236.8</v>
      </c>
      <c r="BD21" s="145">
        <v>-16.4</v>
      </c>
      <c r="BE21" s="146">
        <v>23</v>
      </c>
      <c r="BF21" s="146">
        <v>38</v>
      </c>
      <c r="BG21" s="146">
        <v>-36.5</v>
      </c>
      <c r="BH21" s="147">
        <v>68</v>
      </c>
      <c r="BI21" s="148">
        <v>78</v>
      </c>
      <c r="BJ21" s="134">
        <v>592.7</v>
      </c>
      <c r="BK21" s="135">
        <v>22</v>
      </c>
      <c r="BL21" s="136">
        <v>35.9</v>
      </c>
      <c r="BM21" s="136">
        <v>1.9</v>
      </c>
      <c r="BN21" s="136">
        <v>14.2</v>
      </c>
      <c r="BO21" s="137">
        <v>169</v>
      </c>
      <c r="BP21" s="125" t="s">
        <v>177</v>
      </c>
      <c r="BQ21" s="125" t="s">
        <v>178</v>
      </c>
      <c r="BR21" s="125" t="s">
        <v>179</v>
      </c>
      <c r="BS21" s="125" t="s">
        <v>169</v>
      </c>
      <c r="BT21" s="138">
        <v>3.5</v>
      </c>
      <c r="BU21" s="138">
        <v>4.2</v>
      </c>
      <c r="BV21" s="138">
        <v>29.7</v>
      </c>
      <c r="BW21" s="139"/>
      <c r="BX21" s="141" t="s">
        <v>377</v>
      </c>
      <c r="BY21" s="139"/>
      <c r="BZ21" s="141" t="s">
        <v>378</v>
      </c>
    </row>
    <row r="22" spans="53:78" ht="6.75" customHeight="1">
      <c r="BA22" s="127">
        <v>21</v>
      </c>
      <c r="BB22" s="154" t="s">
        <v>379</v>
      </c>
      <c r="BC22" s="181"/>
      <c r="BD22" s="145">
        <v>-17.1</v>
      </c>
      <c r="BE22" s="146">
        <v>23.4</v>
      </c>
      <c r="BF22" s="146">
        <v>36.9</v>
      </c>
      <c r="BG22" s="146">
        <v>-36.1</v>
      </c>
      <c r="BH22" s="147">
        <v>69</v>
      </c>
      <c r="BI22" s="148">
        <v>76</v>
      </c>
      <c r="BJ22" s="134">
        <v>448.2</v>
      </c>
      <c r="BK22" s="135">
        <v>18</v>
      </c>
      <c r="BL22" s="136">
        <v>33.6</v>
      </c>
      <c r="BM22" s="136">
        <v>0.7</v>
      </c>
      <c r="BN22" s="136">
        <v>6.8</v>
      </c>
      <c r="BO22" s="137">
        <v>176</v>
      </c>
      <c r="BP22" s="125" t="s">
        <v>334</v>
      </c>
      <c r="BQ22" s="125" t="s">
        <v>380</v>
      </c>
      <c r="BR22" s="125" t="s">
        <v>168</v>
      </c>
      <c r="BS22" s="125" t="s">
        <v>381</v>
      </c>
      <c r="BT22" s="138">
        <v>2.9</v>
      </c>
      <c r="BU22" s="138">
        <v>2.8</v>
      </c>
      <c r="BV22" s="138"/>
      <c r="BW22" s="139"/>
      <c r="BX22" s="141" t="s">
        <v>382</v>
      </c>
      <c r="BY22" s="139"/>
      <c r="BZ22" s="141" t="s">
        <v>383</v>
      </c>
    </row>
    <row r="23" spans="53:78" ht="6.75" customHeight="1">
      <c r="BA23" s="127">
        <v>22</v>
      </c>
      <c r="BB23" s="154" t="s">
        <v>384</v>
      </c>
      <c r="BC23" s="129">
        <v>164.2</v>
      </c>
      <c r="BD23" s="145">
        <v>-14.8</v>
      </c>
      <c r="BE23" s="146">
        <v>23.6</v>
      </c>
      <c r="BF23" s="146">
        <v>36.6</v>
      </c>
      <c r="BG23" s="146">
        <v>-34.6</v>
      </c>
      <c r="BH23" s="147">
        <v>68</v>
      </c>
      <c r="BI23" s="148">
        <v>78</v>
      </c>
      <c r="BJ23" s="134">
        <v>656.8</v>
      </c>
      <c r="BK23" s="135">
        <v>19</v>
      </c>
      <c r="BL23" s="136">
        <v>33.5</v>
      </c>
      <c r="BM23" s="136">
        <v>0.9</v>
      </c>
      <c r="BN23" s="136">
        <v>9.9</v>
      </c>
      <c r="BO23" s="137">
        <v>148</v>
      </c>
      <c r="BP23" s="125" t="s">
        <v>177</v>
      </c>
      <c r="BQ23" s="125" t="s">
        <v>180</v>
      </c>
      <c r="BR23" s="125" t="s">
        <v>168</v>
      </c>
      <c r="BS23" s="125" t="s">
        <v>169</v>
      </c>
      <c r="BT23" s="138">
        <v>2.8</v>
      </c>
      <c r="BU23" s="138">
        <v>3</v>
      </c>
      <c r="BV23" s="138">
        <v>29.7</v>
      </c>
      <c r="BW23" s="139"/>
      <c r="BX23" s="141" t="s">
        <v>385</v>
      </c>
      <c r="BY23" s="139"/>
      <c r="BZ23" s="141" t="s">
        <v>382</v>
      </c>
    </row>
    <row r="24" spans="53:78" ht="6.75" customHeight="1">
      <c r="BA24" s="127">
        <v>23</v>
      </c>
      <c r="BB24" s="144" t="s">
        <v>386</v>
      </c>
      <c r="BC24" s="129">
        <v>142.3</v>
      </c>
      <c r="BD24" s="145">
        <v>-19.4</v>
      </c>
      <c r="BE24" s="146">
        <v>22.8</v>
      </c>
      <c r="BF24" s="146">
        <v>36.4</v>
      </c>
      <c r="BG24" s="146">
        <v>-38.1</v>
      </c>
      <c r="BH24" s="147">
        <v>74</v>
      </c>
      <c r="BI24" s="148">
        <v>77</v>
      </c>
      <c r="BJ24" s="134">
        <v>535.8</v>
      </c>
      <c r="BK24" s="135">
        <v>41</v>
      </c>
      <c r="BL24" s="136">
        <v>31.7</v>
      </c>
      <c r="BM24" s="136">
        <v>2.4</v>
      </c>
      <c r="BN24" s="136">
        <v>15</v>
      </c>
      <c r="BO24" s="137">
        <v>205</v>
      </c>
      <c r="BP24" s="125" t="s">
        <v>181</v>
      </c>
      <c r="BQ24" s="125" t="s">
        <v>182</v>
      </c>
      <c r="BR24" s="125" t="s">
        <v>183</v>
      </c>
      <c r="BS24" s="125" t="s">
        <v>184</v>
      </c>
      <c r="BT24" s="138">
        <v>3.5</v>
      </c>
      <c r="BU24" s="138">
        <v>3.6</v>
      </c>
      <c r="BV24" s="138">
        <v>26.8</v>
      </c>
      <c r="BW24" s="139"/>
      <c r="BX24" s="141" t="s">
        <v>387</v>
      </c>
      <c r="BY24" s="139"/>
      <c r="BZ24" s="141" t="s">
        <v>387</v>
      </c>
    </row>
    <row r="25" spans="53:78" ht="6.75" customHeight="1">
      <c r="BA25" s="127">
        <v>24</v>
      </c>
      <c r="BB25" s="154" t="s">
        <v>388</v>
      </c>
      <c r="BC25" s="129">
        <v>242.2</v>
      </c>
      <c r="BD25" s="145">
        <v>-25.2</v>
      </c>
      <c r="BE25" s="146">
        <v>20.6</v>
      </c>
      <c r="BF25" s="146">
        <v>37.4</v>
      </c>
      <c r="BG25" s="146">
        <v>-47.3</v>
      </c>
      <c r="BH25" s="147">
        <v>75</v>
      </c>
      <c r="BI25" s="148">
        <v>78</v>
      </c>
      <c r="BJ25" s="134">
        <v>485.1</v>
      </c>
      <c r="BK25" s="135">
        <v>31</v>
      </c>
      <c r="BL25" s="136">
        <v>31.3</v>
      </c>
      <c r="BM25" s="136">
        <v>1.4</v>
      </c>
      <c r="BN25" s="136">
        <v>18</v>
      </c>
      <c r="BO25" s="137">
        <v>252</v>
      </c>
      <c r="BP25" s="182" t="s">
        <v>185</v>
      </c>
      <c r="BQ25" s="182" t="s">
        <v>185</v>
      </c>
      <c r="BR25" s="182" t="s">
        <v>185</v>
      </c>
      <c r="BS25" s="182" t="s">
        <v>185</v>
      </c>
      <c r="BT25" s="138">
        <v>3.9</v>
      </c>
      <c r="BU25" s="138">
        <v>2.6</v>
      </c>
      <c r="BV25" s="138">
        <v>29.7</v>
      </c>
      <c r="BW25" s="139" t="s">
        <v>344</v>
      </c>
      <c r="BX25" s="141" t="s">
        <v>389</v>
      </c>
      <c r="BY25" s="139" t="s">
        <v>390</v>
      </c>
      <c r="BZ25" s="141" t="s">
        <v>391</v>
      </c>
    </row>
    <row r="26" spans="53:78" ht="6.75" customHeight="1">
      <c r="BA26" s="127">
        <v>25</v>
      </c>
      <c r="BB26" s="154" t="s">
        <v>392</v>
      </c>
      <c r="BC26" s="129">
        <v>145.9</v>
      </c>
      <c r="BD26" s="145">
        <v>-19.5</v>
      </c>
      <c r="BE26" s="146">
        <v>22.8</v>
      </c>
      <c r="BF26" s="146">
        <v>40.1</v>
      </c>
      <c r="BG26" s="146">
        <v>-39.5</v>
      </c>
      <c r="BH26" s="147">
        <v>71</v>
      </c>
      <c r="BI26" s="148">
        <v>73</v>
      </c>
      <c r="BJ26" s="134">
        <v>423.5</v>
      </c>
      <c r="BK26" s="135">
        <v>24</v>
      </c>
      <c r="BL26" s="136">
        <v>28.1</v>
      </c>
      <c r="BM26" s="136">
        <v>1.6</v>
      </c>
      <c r="BN26" s="136">
        <v>9.4</v>
      </c>
      <c r="BO26" s="137">
        <v>225</v>
      </c>
      <c r="BP26" s="125" t="s">
        <v>186</v>
      </c>
      <c r="BQ26" s="125" t="s">
        <v>169</v>
      </c>
      <c r="BR26" s="125" t="s">
        <v>165</v>
      </c>
      <c r="BS26" s="125" t="s">
        <v>152</v>
      </c>
      <c r="BT26" s="138">
        <v>3.2</v>
      </c>
      <c r="BU26" s="138">
        <v>2.9</v>
      </c>
      <c r="BV26" s="138">
        <v>26.8</v>
      </c>
      <c r="BW26" s="139"/>
      <c r="BX26" s="141" t="s">
        <v>393</v>
      </c>
      <c r="BY26" s="139"/>
      <c r="BZ26" s="141" t="s">
        <v>394</v>
      </c>
    </row>
    <row r="27" spans="53:78" ht="6.75" customHeight="1">
      <c r="BA27" s="127">
        <v>26</v>
      </c>
      <c r="BB27" s="154" t="s">
        <v>395</v>
      </c>
      <c r="BC27" s="167">
        <v>151.3</v>
      </c>
      <c r="BD27" s="145">
        <v>-19.9</v>
      </c>
      <c r="BE27" s="146">
        <v>22.9</v>
      </c>
      <c r="BF27" s="146">
        <v>38.3</v>
      </c>
      <c r="BG27" s="146">
        <v>-39.3</v>
      </c>
      <c r="BH27" s="147">
        <v>71</v>
      </c>
      <c r="BI27" s="148">
        <v>74</v>
      </c>
      <c r="BJ27" s="134">
        <v>436.2</v>
      </c>
      <c r="BK27" s="135">
        <v>21</v>
      </c>
      <c r="BL27" s="136">
        <v>31.5</v>
      </c>
      <c r="BM27" s="136">
        <v>1.5</v>
      </c>
      <c r="BN27" s="136">
        <v>10.8</v>
      </c>
      <c r="BO27" s="137">
        <v>214</v>
      </c>
      <c r="BP27" s="125" t="s">
        <v>187</v>
      </c>
      <c r="BQ27" s="125" t="s">
        <v>188</v>
      </c>
      <c r="BR27" s="125" t="s">
        <v>179</v>
      </c>
      <c r="BS27" s="125" t="s">
        <v>142</v>
      </c>
      <c r="BT27" s="138">
        <v>3.5</v>
      </c>
      <c r="BU27" s="138">
        <v>3.4</v>
      </c>
      <c r="BV27" s="138">
        <v>28.3</v>
      </c>
      <c r="BW27" s="139"/>
      <c r="BX27" s="141" t="s">
        <v>396</v>
      </c>
      <c r="BY27" s="139"/>
      <c r="BZ27" s="141" t="s">
        <v>284</v>
      </c>
    </row>
    <row r="28" spans="53:78" ht="6.75" customHeight="1">
      <c r="BA28" s="127">
        <v>27</v>
      </c>
      <c r="BB28" s="154" t="s">
        <v>397</v>
      </c>
      <c r="BC28" s="181"/>
      <c r="BD28" s="145">
        <v>-18.5</v>
      </c>
      <c r="BE28" s="146">
        <v>22</v>
      </c>
      <c r="BF28" s="146">
        <v>36.5</v>
      </c>
      <c r="BG28" s="146">
        <v>-38.3</v>
      </c>
      <c r="BH28" s="147">
        <v>71</v>
      </c>
      <c r="BI28" s="148">
        <v>76</v>
      </c>
      <c r="BJ28" s="134">
        <v>535.6</v>
      </c>
      <c r="BK28" s="135">
        <v>39</v>
      </c>
      <c r="BL28" s="136">
        <v>27.4</v>
      </c>
      <c r="BM28" s="136">
        <v>0.3</v>
      </c>
      <c r="BN28" s="136">
        <v>18.3</v>
      </c>
      <c r="BO28" s="137">
        <v>191</v>
      </c>
      <c r="BP28" s="125" t="s">
        <v>189</v>
      </c>
      <c r="BQ28" s="125" t="s">
        <v>173</v>
      </c>
      <c r="BR28" s="125" t="s">
        <v>190</v>
      </c>
      <c r="BS28" s="125" t="s">
        <v>191</v>
      </c>
      <c r="BT28" s="138">
        <v>2.1</v>
      </c>
      <c r="BU28" s="138">
        <v>2.3</v>
      </c>
      <c r="BV28" s="138">
        <v>26.8</v>
      </c>
      <c r="BW28" s="139" t="s">
        <v>346</v>
      </c>
      <c r="BX28" s="141" t="s">
        <v>383</v>
      </c>
      <c r="BY28" s="139" t="s">
        <v>278</v>
      </c>
      <c r="BZ28" s="141" t="s">
        <v>360</v>
      </c>
    </row>
    <row r="29" spans="53:78" ht="6.75" customHeight="1">
      <c r="BA29" s="127">
        <v>28</v>
      </c>
      <c r="BB29" s="144" t="s">
        <v>398</v>
      </c>
      <c r="BC29" s="129">
        <v>4.5</v>
      </c>
      <c r="BD29" s="145" t="s">
        <v>399</v>
      </c>
      <c r="BE29" s="146">
        <v>27.8</v>
      </c>
      <c r="BF29" s="146">
        <v>38.9</v>
      </c>
      <c r="BG29" s="146">
        <v>-10.1</v>
      </c>
      <c r="BH29" s="147">
        <v>75</v>
      </c>
      <c r="BI29" s="148">
        <v>83</v>
      </c>
      <c r="BJ29" s="134">
        <v>1132.3</v>
      </c>
      <c r="BK29" s="135">
        <v>14</v>
      </c>
      <c r="BL29" s="136">
        <v>29.4</v>
      </c>
      <c r="BM29" s="136">
        <v>0.1</v>
      </c>
      <c r="BN29" s="136">
        <v>43.1</v>
      </c>
      <c r="BO29" s="137">
        <v>8</v>
      </c>
      <c r="BP29" s="125" t="s">
        <v>192</v>
      </c>
      <c r="BQ29" s="125" t="s">
        <v>193</v>
      </c>
      <c r="BR29" s="125" t="s">
        <v>170</v>
      </c>
      <c r="BS29" s="125" t="s">
        <v>166</v>
      </c>
      <c r="BT29" s="138">
        <v>3.2</v>
      </c>
      <c r="BU29" s="138">
        <v>3.1</v>
      </c>
      <c r="BV29" s="138">
        <v>29.7</v>
      </c>
      <c r="BW29" s="139"/>
      <c r="BX29" s="141" t="s">
        <v>400</v>
      </c>
      <c r="BY29" s="139"/>
      <c r="BZ29" s="141" t="s">
        <v>401</v>
      </c>
    </row>
    <row r="30" spans="53:78" ht="6.75" customHeight="1">
      <c r="BA30" s="127">
        <v>29</v>
      </c>
      <c r="BB30" s="144" t="s">
        <v>402</v>
      </c>
      <c r="BC30" s="129">
        <v>8.9</v>
      </c>
      <c r="BD30" s="145" t="s">
        <v>403</v>
      </c>
      <c r="BE30" s="146" t="s">
        <v>404</v>
      </c>
      <c r="BF30" s="146">
        <v>40.7</v>
      </c>
      <c r="BG30" s="146">
        <v>-14</v>
      </c>
      <c r="BH30" s="147">
        <v>73</v>
      </c>
      <c r="BI30" s="148">
        <v>81</v>
      </c>
      <c r="BJ30" s="134">
        <v>1034.1</v>
      </c>
      <c r="BK30" s="135">
        <v>51</v>
      </c>
      <c r="BL30" s="136">
        <v>33.6</v>
      </c>
      <c r="BM30" s="136" t="s">
        <v>194</v>
      </c>
      <c r="BN30" s="136">
        <v>28.2</v>
      </c>
      <c r="BO30" s="137">
        <v>9</v>
      </c>
      <c r="BP30" s="125" t="s">
        <v>195</v>
      </c>
      <c r="BQ30" s="125" t="s">
        <v>196</v>
      </c>
      <c r="BR30" s="125" t="s">
        <v>197</v>
      </c>
      <c r="BS30" s="125" t="s">
        <v>198</v>
      </c>
      <c r="BT30" s="138">
        <v>2.6</v>
      </c>
      <c r="BU30" s="138">
        <v>2.6</v>
      </c>
      <c r="BV30" s="138">
        <v>23.7</v>
      </c>
      <c r="BW30" s="139" t="s">
        <v>365</v>
      </c>
      <c r="BX30" s="141" t="s">
        <v>405</v>
      </c>
      <c r="BY30" s="139" t="s">
        <v>258</v>
      </c>
      <c r="BZ30" s="141" t="s">
        <v>406</v>
      </c>
    </row>
    <row r="31" spans="53:78" ht="6.75" customHeight="1">
      <c r="BA31" s="127">
        <v>30</v>
      </c>
      <c r="BB31" s="154" t="s">
        <v>407</v>
      </c>
      <c r="BC31" s="167">
        <v>43.7</v>
      </c>
      <c r="BD31" s="145" t="s">
        <v>408</v>
      </c>
      <c r="BE31" s="146" t="s">
        <v>409</v>
      </c>
      <c r="BF31" s="146">
        <v>40.6</v>
      </c>
      <c r="BG31" s="146">
        <v>-22.6</v>
      </c>
      <c r="BH31" s="147">
        <v>64</v>
      </c>
      <c r="BI31" s="148">
        <v>81</v>
      </c>
      <c r="BJ31" s="134">
        <v>858</v>
      </c>
      <c r="BK31" s="135">
        <v>25</v>
      </c>
      <c r="BL31" s="136">
        <v>27.6</v>
      </c>
      <c r="BM31" s="136">
        <v>0.7</v>
      </c>
      <c r="BN31" s="136">
        <v>22.3</v>
      </c>
      <c r="BO31" s="137">
        <v>24</v>
      </c>
      <c r="BP31" s="125" t="s">
        <v>199</v>
      </c>
      <c r="BQ31" s="125" t="s">
        <v>176</v>
      </c>
      <c r="BR31" s="125" t="s">
        <v>144</v>
      </c>
      <c r="BS31" s="125" t="s">
        <v>180</v>
      </c>
      <c r="BT31" s="138">
        <v>2.9</v>
      </c>
      <c r="BU31" s="138">
        <v>2.7</v>
      </c>
      <c r="BV31" s="138">
        <v>23.7</v>
      </c>
      <c r="BW31" s="139" t="s">
        <v>410</v>
      </c>
      <c r="BX31" s="141" t="s">
        <v>411</v>
      </c>
      <c r="BY31" s="139" t="s">
        <v>303</v>
      </c>
      <c r="BZ31" s="141" t="s">
        <v>412</v>
      </c>
    </row>
    <row r="32" spans="53:78" ht="6.75" customHeight="1">
      <c r="BA32" s="127">
        <v>31</v>
      </c>
      <c r="BB32" s="154" t="s">
        <v>413</v>
      </c>
      <c r="BC32" s="167">
        <v>7.4</v>
      </c>
      <c r="BD32" s="145">
        <v>1.3</v>
      </c>
      <c r="BE32" s="146">
        <v>27.1</v>
      </c>
      <c r="BF32" s="146">
        <v>38.7</v>
      </c>
      <c r="BG32" s="146">
        <v>-11.8</v>
      </c>
      <c r="BH32" s="147">
        <v>76</v>
      </c>
      <c r="BI32" s="148">
        <v>85</v>
      </c>
      <c r="BJ32" s="134">
        <v>1060.7</v>
      </c>
      <c r="BK32" s="135">
        <v>26</v>
      </c>
      <c r="BL32" s="136">
        <v>35.6</v>
      </c>
      <c r="BM32" s="136" t="s">
        <v>194</v>
      </c>
      <c r="BN32" s="136">
        <v>41.3</v>
      </c>
      <c r="BO32" s="137">
        <v>14</v>
      </c>
      <c r="BP32" s="125" t="s">
        <v>414</v>
      </c>
      <c r="BQ32" s="125" t="s">
        <v>415</v>
      </c>
      <c r="BR32" s="125" t="s">
        <v>416</v>
      </c>
      <c r="BS32" s="125" t="s">
        <v>417</v>
      </c>
      <c r="BT32" s="138">
        <v>3.1</v>
      </c>
      <c r="BU32" s="138">
        <v>3.2</v>
      </c>
      <c r="BV32" s="183" t="s">
        <v>194</v>
      </c>
      <c r="BW32" s="139"/>
      <c r="BX32" s="141" t="s">
        <v>418</v>
      </c>
      <c r="BY32" s="139"/>
      <c r="BZ32" s="141" t="s">
        <v>324</v>
      </c>
    </row>
    <row r="33" spans="53:78" ht="6.75" customHeight="1">
      <c r="BA33" s="127">
        <v>32</v>
      </c>
      <c r="BB33" s="144" t="s">
        <v>419</v>
      </c>
      <c r="BC33" s="129">
        <v>41.7</v>
      </c>
      <c r="BD33" s="145">
        <v>3.8</v>
      </c>
      <c r="BE33" s="146">
        <v>28.6</v>
      </c>
      <c r="BF33" s="146">
        <v>39.9</v>
      </c>
      <c r="BG33" s="146">
        <v>-9.6</v>
      </c>
      <c r="BH33" s="147">
        <v>77</v>
      </c>
      <c r="BI33" s="148">
        <v>80</v>
      </c>
      <c r="BJ33" s="134">
        <v>1409.8</v>
      </c>
      <c r="BK33" s="135">
        <v>29</v>
      </c>
      <c r="BL33" s="136">
        <v>39.1</v>
      </c>
      <c r="BM33" s="136" t="s">
        <v>194</v>
      </c>
      <c r="BN33" s="136">
        <v>37.1</v>
      </c>
      <c r="BO33" s="137">
        <v>5</v>
      </c>
      <c r="BP33" s="125" t="s">
        <v>200</v>
      </c>
      <c r="BQ33" s="125" t="s">
        <v>201</v>
      </c>
      <c r="BR33" s="125" t="s">
        <v>202</v>
      </c>
      <c r="BS33" s="125" t="s">
        <v>145</v>
      </c>
      <c r="BT33" s="138">
        <v>2.2</v>
      </c>
      <c r="BU33" s="138">
        <v>2.3</v>
      </c>
      <c r="BV33" s="138">
        <v>25.3</v>
      </c>
      <c r="BW33" s="139"/>
      <c r="BX33" s="141" t="s">
        <v>420</v>
      </c>
      <c r="BY33" s="139" t="s">
        <v>365</v>
      </c>
      <c r="BZ33" s="141" t="s">
        <v>421</v>
      </c>
    </row>
    <row r="34" spans="53:78" ht="6.75" customHeight="1">
      <c r="BA34" s="127">
        <v>33</v>
      </c>
      <c r="BB34" s="154" t="s">
        <v>422</v>
      </c>
      <c r="BC34" s="129">
        <v>35.7</v>
      </c>
      <c r="BD34" s="145">
        <v>5.3</v>
      </c>
      <c r="BE34" s="146">
        <v>27.2</v>
      </c>
      <c r="BF34" s="146">
        <v>39.1</v>
      </c>
      <c r="BG34" s="146">
        <v>-6.1</v>
      </c>
      <c r="BH34" s="147">
        <v>70</v>
      </c>
      <c r="BI34" s="148">
        <v>84</v>
      </c>
      <c r="BJ34" s="134">
        <v>1320.6</v>
      </c>
      <c r="BK34" s="135">
        <v>23</v>
      </c>
      <c r="BL34" s="136">
        <v>28.7</v>
      </c>
      <c r="BM34" s="136" t="s">
        <v>194</v>
      </c>
      <c r="BN34" s="136">
        <v>16.2</v>
      </c>
      <c r="BO34" s="137" t="s">
        <v>194</v>
      </c>
      <c r="BP34" s="125" t="s">
        <v>200</v>
      </c>
      <c r="BQ34" s="125" t="s">
        <v>423</v>
      </c>
      <c r="BR34" s="125" t="s">
        <v>424</v>
      </c>
      <c r="BS34" s="125" t="s">
        <v>425</v>
      </c>
      <c r="BT34" s="138">
        <v>3.2</v>
      </c>
      <c r="BU34" s="138">
        <v>3.6</v>
      </c>
      <c r="BV34" s="183" t="s">
        <v>194</v>
      </c>
      <c r="BW34" s="139"/>
      <c r="BX34" s="141" t="s">
        <v>426</v>
      </c>
      <c r="BY34" s="139"/>
      <c r="BZ34" s="141" t="s">
        <v>427</v>
      </c>
    </row>
    <row r="35" spans="53:78" ht="6.75" customHeight="1">
      <c r="BA35" s="127">
        <v>34</v>
      </c>
      <c r="BB35" s="154" t="s">
        <v>428</v>
      </c>
      <c r="BC35" s="167">
        <v>66.1</v>
      </c>
      <c r="BD35" s="145">
        <v>5.2</v>
      </c>
      <c r="BE35" s="146">
        <v>29.1</v>
      </c>
      <c r="BF35" s="146">
        <v>40.5</v>
      </c>
      <c r="BG35" s="146">
        <v>-10.4</v>
      </c>
      <c r="BH35" s="147">
        <v>78</v>
      </c>
      <c r="BI35" s="148">
        <v>76</v>
      </c>
      <c r="BJ35" s="134">
        <v>1667.6</v>
      </c>
      <c r="BK35" s="135">
        <v>35</v>
      </c>
      <c r="BL35" s="136">
        <v>57.1</v>
      </c>
      <c r="BM35" s="136" t="s">
        <v>194</v>
      </c>
      <c r="BN35" s="136">
        <v>16.5</v>
      </c>
      <c r="BO35" s="137" t="s">
        <v>194</v>
      </c>
      <c r="BP35" s="177" t="s">
        <v>429</v>
      </c>
      <c r="BQ35" s="177" t="s">
        <v>336</v>
      </c>
      <c r="BR35" s="177" t="s">
        <v>358</v>
      </c>
      <c r="BS35" s="177" t="s">
        <v>430</v>
      </c>
      <c r="BT35" s="138">
        <v>2.5</v>
      </c>
      <c r="BU35" s="138">
        <v>3</v>
      </c>
      <c r="BV35" s="138">
        <v>25.3</v>
      </c>
      <c r="BW35" s="139"/>
      <c r="BX35" s="141" t="s">
        <v>431</v>
      </c>
      <c r="BY35" s="139"/>
      <c r="BZ35" s="141" t="s">
        <v>432</v>
      </c>
    </row>
    <row r="36" spans="53:78" ht="6.75" customHeight="1">
      <c r="BA36" s="127">
        <v>35</v>
      </c>
      <c r="BB36" s="154" t="s">
        <v>433</v>
      </c>
      <c r="BC36" s="129">
        <v>6</v>
      </c>
      <c r="BD36" s="145">
        <v>7.6</v>
      </c>
      <c r="BE36" s="146">
        <v>27.9</v>
      </c>
      <c r="BF36" s="146">
        <v>39.3</v>
      </c>
      <c r="BG36" s="146">
        <v>-4.5</v>
      </c>
      <c r="BH36" s="147">
        <v>75</v>
      </c>
      <c r="BI36" s="148">
        <v>85</v>
      </c>
      <c r="BJ36" s="134">
        <v>1707.2</v>
      </c>
      <c r="BK36" s="135">
        <v>10</v>
      </c>
      <c r="BL36" s="136">
        <v>51.3</v>
      </c>
      <c r="BM36" s="136" t="s">
        <v>194</v>
      </c>
      <c r="BN36" s="136">
        <v>14.7</v>
      </c>
      <c r="BO36" s="137" t="s">
        <v>194</v>
      </c>
      <c r="BP36" s="125" t="s">
        <v>203</v>
      </c>
      <c r="BQ36" s="125" t="s">
        <v>204</v>
      </c>
      <c r="BR36" s="125" t="s">
        <v>202</v>
      </c>
      <c r="BS36" s="125" t="s">
        <v>174</v>
      </c>
      <c r="BT36" s="138">
        <v>2.1</v>
      </c>
      <c r="BU36" s="138">
        <v>2.1</v>
      </c>
      <c r="BV36" s="138">
        <v>29.7</v>
      </c>
      <c r="BW36" s="139" t="s">
        <v>434</v>
      </c>
      <c r="BX36" s="141" t="s">
        <v>435</v>
      </c>
      <c r="BY36" s="139" t="s">
        <v>346</v>
      </c>
      <c r="BZ36" s="141" t="s">
        <v>427</v>
      </c>
    </row>
    <row r="37" spans="53:78" ht="19.5" customHeight="1">
      <c r="BA37" s="127">
        <v>36</v>
      </c>
      <c r="BB37" s="144" t="s">
        <v>436</v>
      </c>
      <c r="BC37" s="129">
        <v>29.8</v>
      </c>
      <c r="BD37" s="145">
        <v>2.1</v>
      </c>
      <c r="BE37" s="146">
        <v>28.3</v>
      </c>
      <c r="BF37" s="146">
        <v>41</v>
      </c>
      <c r="BG37" s="146">
        <v>-20.6</v>
      </c>
      <c r="BH37" s="147">
        <v>75</v>
      </c>
      <c r="BI37" s="148">
        <v>81</v>
      </c>
      <c r="BJ37" s="134">
        <v>989.4</v>
      </c>
      <c r="BK37" s="135">
        <v>45</v>
      </c>
      <c r="BL37" s="136">
        <v>29.6</v>
      </c>
      <c r="BM37" s="136" t="s">
        <v>194</v>
      </c>
      <c r="BN37" s="136">
        <v>15.6</v>
      </c>
      <c r="BO37" s="137">
        <v>11</v>
      </c>
      <c r="BP37" s="125" t="s">
        <v>192</v>
      </c>
      <c r="BQ37" s="125" t="s">
        <v>151</v>
      </c>
      <c r="BR37" s="125" t="s">
        <v>144</v>
      </c>
      <c r="BS37" s="125" t="s">
        <v>205</v>
      </c>
      <c r="BT37" s="138">
        <v>2.7</v>
      </c>
      <c r="BU37" s="138">
        <v>2.6</v>
      </c>
      <c r="BV37" s="138">
        <v>21.9</v>
      </c>
      <c r="BW37" s="139"/>
      <c r="BX37" s="141" t="s">
        <v>437</v>
      </c>
      <c r="BY37" s="139" t="s">
        <v>337</v>
      </c>
      <c r="BZ37" s="141" t="s">
        <v>438</v>
      </c>
    </row>
    <row r="38" spans="53:78" ht="19.5" customHeight="1">
      <c r="BA38" s="127">
        <v>37</v>
      </c>
      <c r="BB38" s="154" t="s">
        <v>439</v>
      </c>
      <c r="BC38" s="167">
        <v>37.1</v>
      </c>
      <c r="BD38" s="145">
        <v>-0.1</v>
      </c>
      <c r="BE38" s="146">
        <v>27.4</v>
      </c>
      <c r="BF38" s="146">
        <v>42.1</v>
      </c>
      <c r="BG38" s="146">
        <v>-20.6</v>
      </c>
      <c r="BH38" s="147">
        <v>67</v>
      </c>
      <c r="BI38" s="148">
        <v>80</v>
      </c>
      <c r="BJ38" s="134">
        <v>814.4</v>
      </c>
      <c r="BK38" s="135">
        <v>20</v>
      </c>
      <c r="BL38" s="136">
        <v>29.3</v>
      </c>
      <c r="BM38" s="136">
        <v>1.4</v>
      </c>
      <c r="BN38" s="136">
        <v>18.1</v>
      </c>
      <c r="BO38" s="137">
        <v>18</v>
      </c>
      <c r="BP38" s="125" t="s">
        <v>440</v>
      </c>
      <c r="BQ38" s="125" t="s">
        <v>288</v>
      </c>
      <c r="BR38" s="125" t="s">
        <v>441</v>
      </c>
      <c r="BS38" s="125" t="s">
        <v>442</v>
      </c>
      <c r="BT38" s="138">
        <v>2.2</v>
      </c>
      <c r="BU38" s="138">
        <v>2.4</v>
      </c>
      <c r="BV38" s="183" t="s">
        <v>194</v>
      </c>
      <c r="BW38" s="139" t="s">
        <v>410</v>
      </c>
      <c r="BX38" s="141" t="s">
        <v>443</v>
      </c>
      <c r="BY38" s="139" t="s">
        <v>444</v>
      </c>
      <c r="BZ38" s="141" t="s">
        <v>445</v>
      </c>
    </row>
    <row r="39" spans="53:78" ht="19.5" customHeight="1">
      <c r="BA39" s="127">
        <v>38</v>
      </c>
      <c r="BB39" s="154" t="s">
        <v>446</v>
      </c>
      <c r="BC39" s="129">
        <v>21</v>
      </c>
      <c r="BD39" s="145">
        <v>1</v>
      </c>
      <c r="BE39" s="146">
        <v>28.1</v>
      </c>
      <c r="BF39" s="146">
        <v>41.3</v>
      </c>
      <c r="BG39" s="146">
        <v>-19.4</v>
      </c>
      <c r="BH39" s="147">
        <v>71</v>
      </c>
      <c r="BI39" s="148">
        <v>80</v>
      </c>
      <c r="BJ39" s="134">
        <v>903.2</v>
      </c>
      <c r="BK39" s="135">
        <v>35</v>
      </c>
      <c r="BL39" s="136">
        <v>30.4</v>
      </c>
      <c r="BM39" s="136">
        <v>0.2</v>
      </c>
      <c r="BN39" s="136">
        <v>19.9</v>
      </c>
      <c r="BO39" s="137">
        <v>15</v>
      </c>
      <c r="BP39" s="125" t="s">
        <v>195</v>
      </c>
      <c r="BQ39" s="125" t="s">
        <v>152</v>
      </c>
      <c r="BR39" s="125" t="s">
        <v>144</v>
      </c>
      <c r="BS39" s="125" t="s">
        <v>206</v>
      </c>
      <c r="BT39" s="138">
        <v>2.3</v>
      </c>
      <c r="BU39" s="138">
        <v>2.5</v>
      </c>
      <c r="BV39" s="138">
        <v>23.7</v>
      </c>
      <c r="BW39" s="139" t="s">
        <v>258</v>
      </c>
      <c r="BX39" s="141" t="s">
        <v>447</v>
      </c>
      <c r="BY39" s="139" t="s">
        <v>260</v>
      </c>
      <c r="BZ39" s="141" t="s">
        <v>447</v>
      </c>
    </row>
    <row r="40" spans="53:78" ht="19.5" customHeight="1">
      <c r="BA40" s="127">
        <v>39</v>
      </c>
      <c r="BB40" s="154" t="s">
        <v>448</v>
      </c>
      <c r="BC40" s="167">
        <v>40.9</v>
      </c>
      <c r="BD40" s="145" t="s">
        <v>399</v>
      </c>
      <c r="BE40" s="146">
        <v>28.8</v>
      </c>
      <c r="BF40" s="146">
        <v>40.2</v>
      </c>
      <c r="BG40" s="146">
        <v>-12.5</v>
      </c>
      <c r="BH40" s="147" t="s">
        <v>449</v>
      </c>
      <c r="BI40" s="148" t="s">
        <v>450</v>
      </c>
      <c r="BJ40" s="134">
        <v>1402.9</v>
      </c>
      <c r="BK40" s="135">
        <v>31</v>
      </c>
      <c r="BL40" s="136">
        <v>43.3</v>
      </c>
      <c r="BM40" s="136" t="s">
        <v>194</v>
      </c>
      <c r="BN40" s="136">
        <v>13.5</v>
      </c>
      <c r="BO40" s="137">
        <v>13</v>
      </c>
      <c r="BP40" s="125" t="s">
        <v>451</v>
      </c>
      <c r="BQ40" s="125" t="s">
        <v>207</v>
      </c>
      <c r="BR40" s="125" t="s">
        <v>144</v>
      </c>
      <c r="BS40" s="125" t="s">
        <v>343</v>
      </c>
      <c r="BT40" s="138">
        <v>2.8</v>
      </c>
      <c r="BU40" s="138">
        <v>3.4</v>
      </c>
      <c r="BV40" s="138">
        <v>23.7</v>
      </c>
      <c r="BW40" s="139"/>
      <c r="BX40" s="141" t="s">
        <v>452</v>
      </c>
      <c r="BY40" s="139"/>
      <c r="BZ40" s="141" t="s">
        <v>453</v>
      </c>
    </row>
    <row r="41" spans="53:78" ht="19.5" customHeight="1">
      <c r="BA41" s="127">
        <v>40</v>
      </c>
      <c r="BB41" s="144" t="s">
        <v>454</v>
      </c>
      <c r="BC41" s="129">
        <v>84</v>
      </c>
      <c r="BD41" s="145" t="s">
        <v>455</v>
      </c>
      <c r="BE41" s="146">
        <v>28.8</v>
      </c>
      <c r="BF41" s="146">
        <v>39.8</v>
      </c>
      <c r="BG41" s="146">
        <v>-1.2</v>
      </c>
      <c r="BH41" s="147" t="s">
        <v>449</v>
      </c>
      <c r="BI41" s="148" t="s">
        <v>450</v>
      </c>
      <c r="BJ41" s="134">
        <v>1339.7</v>
      </c>
      <c r="BK41" s="135" t="s">
        <v>194</v>
      </c>
      <c r="BL41" s="136">
        <v>56.5</v>
      </c>
      <c r="BM41" s="136" t="s">
        <v>194</v>
      </c>
      <c r="BN41" s="136">
        <v>23.6</v>
      </c>
      <c r="BO41" s="137" t="s">
        <v>194</v>
      </c>
      <c r="BP41" s="125" t="s">
        <v>208</v>
      </c>
      <c r="BQ41" s="125" t="s">
        <v>209</v>
      </c>
      <c r="BR41" s="125" t="s">
        <v>210</v>
      </c>
      <c r="BS41" s="125" t="s">
        <v>205</v>
      </c>
      <c r="BT41" s="138">
        <v>2.9</v>
      </c>
      <c r="BU41" s="138">
        <v>2.6</v>
      </c>
      <c r="BV41" s="138">
        <v>31</v>
      </c>
      <c r="BW41" s="139" t="s">
        <v>456</v>
      </c>
      <c r="BX41" s="141"/>
      <c r="BY41" s="139" t="s">
        <v>260</v>
      </c>
      <c r="BZ41" s="141" t="s">
        <v>457</v>
      </c>
    </row>
    <row r="42" spans="53:78" ht="19.5" customHeight="1">
      <c r="BA42" s="127">
        <v>41</v>
      </c>
      <c r="BB42" s="154" t="s">
        <v>458</v>
      </c>
      <c r="BC42" s="167">
        <v>128.7</v>
      </c>
      <c r="BD42" s="145" t="s">
        <v>459</v>
      </c>
      <c r="BE42" s="146">
        <v>28.5</v>
      </c>
      <c r="BF42" s="146">
        <v>41</v>
      </c>
      <c r="BG42" s="146">
        <v>-5.8</v>
      </c>
      <c r="BH42" s="147" t="s">
        <v>450</v>
      </c>
      <c r="BI42" s="148" t="s">
        <v>460</v>
      </c>
      <c r="BJ42" s="134">
        <v>1658.1</v>
      </c>
      <c r="BK42" s="135">
        <v>11</v>
      </c>
      <c r="BL42" s="136">
        <v>65.8</v>
      </c>
      <c r="BM42" s="136" t="s">
        <v>194</v>
      </c>
      <c r="BN42" s="136">
        <v>51.3</v>
      </c>
      <c r="BO42" s="137" t="s">
        <v>194</v>
      </c>
      <c r="BP42" s="125" t="s">
        <v>208</v>
      </c>
      <c r="BQ42" s="125" t="s">
        <v>461</v>
      </c>
      <c r="BR42" s="125" t="s">
        <v>197</v>
      </c>
      <c r="BS42" s="125" t="s">
        <v>462</v>
      </c>
      <c r="BT42" s="138">
        <v>0.9</v>
      </c>
      <c r="BU42" s="138">
        <v>1.1</v>
      </c>
      <c r="BV42" s="183" t="s">
        <v>194</v>
      </c>
      <c r="BW42" s="139" t="s">
        <v>463</v>
      </c>
      <c r="BX42" s="141" t="s">
        <v>464</v>
      </c>
      <c r="BY42" s="139" t="s">
        <v>465</v>
      </c>
      <c r="BZ42" s="141" t="s">
        <v>466</v>
      </c>
    </row>
    <row r="43" spans="53:78" ht="19.5" customHeight="1">
      <c r="BA43" s="127">
        <v>42</v>
      </c>
      <c r="BB43" s="154" t="s">
        <v>467</v>
      </c>
      <c r="BC43" s="167">
        <v>23.8</v>
      </c>
      <c r="BD43" s="145" t="s">
        <v>468</v>
      </c>
      <c r="BE43" s="146">
        <v>28.4</v>
      </c>
      <c r="BF43" s="146">
        <v>38.5</v>
      </c>
      <c r="BG43" s="146">
        <v>2</v>
      </c>
      <c r="BH43" s="147" t="s">
        <v>469</v>
      </c>
      <c r="BI43" s="148" t="s">
        <v>470</v>
      </c>
      <c r="BJ43" s="134">
        <v>1164.2</v>
      </c>
      <c r="BK43" s="135" t="s">
        <v>194</v>
      </c>
      <c r="BL43" s="136">
        <v>46.3</v>
      </c>
      <c r="BM43" s="136" t="s">
        <v>194</v>
      </c>
      <c r="BN43" s="136">
        <v>19.9</v>
      </c>
      <c r="BO43" s="137" t="s">
        <v>194</v>
      </c>
      <c r="BP43" s="125" t="s">
        <v>211</v>
      </c>
      <c r="BQ43" s="125" t="s">
        <v>212</v>
      </c>
      <c r="BR43" s="125" t="s">
        <v>197</v>
      </c>
      <c r="BS43" s="125" t="s">
        <v>157</v>
      </c>
      <c r="BT43" s="138">
        <v>3.1</v>
      </c>
      <c r="BU43" s="138">
        <v>3.6</v>
      </c>
      <c r="BV43" s="138">
        <v>34.6</v>
      </c>
      <c r="BW43" s="139"/>
      <c r="BX43" s="141" t="s">
        <v>471</v>
      </c>
      <c r="BY43" s="139"/>
      <c r="BZ43" s="141" t="s">
        <v>472</v>
      </c>
    </row>
    <row r="44" spans="53:78" ht="19.5" customHeight="1">
      <c r="BA44" s="127">
        <v>43</v>
      </c>
      <c r="BB44" s="144" t="s">
        <v>473</v>
      </c>
      <c r="BC44" s="129">
        <v>46.7</v>
      </c>
      <c r="BD44" s="145">
        <v>5</v>
      </c>
      <c r="BE44" s="146">
        <v>29.6</v>
      </c>
      <c r="BF44" s="146">
        <v>40.6</v>
      </c>
      <c r="BG44" s="146">
        <v>-9.3</v>
      </c>
      <c r="BH44" s="147" t="s">
        <v>449</v>
      </c>
      <c r="BI44" s="148" t="s">
        <v>474</v>
      </c>
      <c r="BJ44" s="134">
        <v>1989.2</v>
      </c>
      <c r="BK44" s="135">
        <v>24</v>
      </c>
      <c r="BL44" s="136">
        <v>58</v>
      </c>
      <c r="BM44" s="136">
        <v>0.5</v>
      </c>
      <c r="BN44" s="136">
        <v>17.7</v>
      </c>
      <c r="BO44" s="137" t="s">
        <v>194</v>
      </c>
      <c r="BP44" s="125" t="s">
        <v>203</v>
      </c>
      <c r="BQ44" s="125" t="s">
        <v>174</v>
      </c>
      <c r="BR44" s="125" t="s">
        <v>213</v>
      </c>
      <c r="BS44" s="125" t="s">
        <v>214</v>
      </c>
      <c r="BT44" s="138">
        <v>2.6</v>
      </c>
      <c r="BU44" s="138">
        <v>3.6</v>
      </c>
      <c r="BV44" s="138">
        <v>25.3</v>
      </c>
      <c r="BW44" s="139"/>
      <c r="BX44" s="141" t="s">
        <v>383</v>
      </c>
      <c r="BY44" s="139"/>
      <c r="BZ44" s="141" t="s">
        <v>475</v>
      </c>
    </row>
    <row r="45" spans="53:78" ht="19.5" customHeight="1">
      <c r="BA45" s="127">
        <v>44</v>
      </c>
      <c r="BB45" s="154" t="s">
        <v>476</v>
      </c>
      <c r="BC45" s="129">
        <v>61.5</v>
      </c>
      <c r="BD45" s="145" t="s">
        <v>477</v>
      </c>
      <c r="BE45" s="146">
        <v>28.7</v>
      </c>
      <c r="BF45" s="146">
        <v>41.8</v>
      </c>
      <c r="BG45" s="146">
        <v>-10.9</v>
      </c>
      <c r="BH45" s="147" t="s">
        <v>460</v>
      </c>
      <c r="BI45" s="148" t="s">
        <v>478</v>
      </c>
      <c r="BJ45" s="134">
        <v>1763.2</v>
      </c>
      <c r="BK45" s="135">
        <v>28</v>
      </c>
      <c r="BL45" s="136">
        <v>58</v>
      </c>
      <c r="BM45" s="136" t="s">
        <v>194</v>
      </c>
      <c r="BN45" s="136">
        <v>29.4</v>
      </c>
      <c r="BO45" s="137" t="s">
        <v>194</v>
      </c>
      <c r="BP45" s="125" t="s">
        <v>215</v>
      </c>
      <c r="BQ45" s="125" t="s">
        <v>205</v>
      </c>
      <c r="BR45" s="125" t="s">
        <v>144</v>
      </c>
      <c r="BS45" s="125" t="s">
        <v>193</v>
      </c>
      <c r="BT45" s="138">
        <v>2.1</v>
      </c>
      <c r="BU45" s="138">
        <v>2</v>
      </c>
      <c r="BV45" s="138">
        <v>21.9</v>
      </c>
      <c r="BW45" s="139" t="s">
        <v>479</v>
      </c>
      <c r="BX45" s="141" t="s">
        <v>466</v>
      </c>
      <c r="BY45" s="139" t="s">
        <v>258</v>
      </c>
      <c r="BZ45" s="141" t="s">
        <v>466</v>
      </c>
    </row>
    <row r="46" spans="53:78" ht="19.5" customHeight="1">
      <c r="BA46" s="127">
        <v>45</v>
      </c>
      <c r="BB46" s="154" t="s">
        <v>480</v>
      </c>
      <c r="BC46" s="129">
        <v>76.4</v>
      </c>
      <c r="BD46" s="145" t="s">
        <v>481</v>
      </c>
      <c r="BE46" s="146">
        <v>29.5</v>
      </c>
      <c r="BF46" s="146">
        <v>40.2</v>
      </c>
      <c r="BG46" s="146">
        <v>-8</v>
      </c>
      <c r="BH46" s="147" t="s">
        <v>450</v>
      </c>
      <c r="BI46" s="148" t="s">
        <v>469</v>
      </c>
      <c r="BJ46" s="134">
        <v>1496</v>
      </c>
      <c r="BK46" s="135">
        <v>27</v>
      </c>
      <c r="BL46" s="136">
        <v>65.8</v>
      </c>
      <c r="BM46" s="136" t="s">
        <v>194</v>
      </c>
      <c r="BN46" s="136">
        <v>16.4</v>
      </c>
      <c r="BO46" s="137" t="s">
        <v>194</v>
      </c>
      <c r="BP46" s="125" t="s">
        <v>482</v>
      </c>
      <c r="BQ46" s="125" t="s">
        <v>483</v>
      </c>
      <c r="BR46" s="125" t="s">
        <v>484</v>
      </c>
      <c r="BS46" s="125" t="s">
        <v>359</v>
      </c>
      <c r="BT46" s="138">
        <v>2.5</v>
      </c>
      <c r="BU46" s="138">
        <v>2.3</v>
      </c>
      <c r="BV46" s="183" t="s">
        <v>194</v>
      </c>
      <c r="BW46" s="139"/>
      <c r="BX46" s="141" t="s">
        <v>485</v>
      </c>
      <c r="BY46" s="139"/>
      <c r="BZ46" s="141" t="s">
        <v>486</v>
      </c>
    </row>
    <row r="47" spans="53:78" ht="19.5" customHeight="1">
      <c r="BA47" s="127">
        <v>46</v>
      </c>
      <c r="BB47" s="154" t="s">
        <v>487</v>
      </c>
      <c r="BC47" s="129">
        <v>123.8</v>
      </c>
      <c r="BD47" s="145" t="s">
        <v>488</v>
      </c>
      <c r="BE47" s="146">
        <v>29.5</v>
      </c>
      <c r="BF47" s="146">
        <v>41.2</v>
      </c>
      <c r="BG47" s="146">
        <v>-6</v>
      </c>
      <c r="BH47" s="147" t="s">
        <v>474</v>
      </c>
      <c r="BI47" s="148" t="s">
        <v>489</v>
      </c>
      <c r="BJ47" s="134">
        <v>1466.5</v>
      </c>
      <c r="BK47" s="135">
        <v>13</v>
      </c>
      <c r="BL47" s="136">
        <v>67.4</v>
      </c>
      <c r="BM47" s="136" t="s">
        <v>194</v>
      </c>
      <c r="BN47" s="136">
        <v>10.4</v>
      </c>
      <c r="BO47" s="137" t="s">
        <v>194</v>
      </c>
      <c r="BP47" s="125" t="s">
        <v>490</v>
      </c>
      <c r="BQ47" s="125" t="s">
        <v>491</v>
      </c>
      <c r="BR47" s="125" t="s">
        <v>484</v>
      </c>
      <c r="BS47" s="125" t="s">
        <v>492</v>
      </c>
      <c r="BT47" s="138">
        <v>2</v>
      </c>
      <c r="BU47" s="138">
        <v>2</v>
      </c>
      <c r="BV47" s="138">
        <v>21.9</v>
      </c>
      <c r="BW47" s="139"/>
      <c r="BX47" s="141" t="s">
        <v>420</v>
      </c>
      <c r="BY47" s="139"/>
      <c r="BZ47" s="141" t="s">
        <v>475</v>
      </c>
    </row>
    <row r="48" spans="53:78" ht="19.5" customHeight="1">
      <c r="BA48" s="127">
        <v>47</v>
      </c>
      <c r="BB48" s="184" t="s">
        <v>493</v>
      </c>
      <c r="BC48" s="129">
        <v>51.6</v>
      </c>
      <c r="BD48" s="145">
        <v>-1.4</v>
      </c>
      <c r="BE48" s="146">
        <v>27.4</v>
      </c>
      <c r="BF48" s="146">
        <v>42.5</v>
      </c>
      <c r="BG48" s="146">
        <v>-19.7</v>
      </c>
      <c r="BH48" s="147">
        <v>54</v>
      </c>
      <c r="BI48" s="148" t="s">
        <v>469</v>
      </c>
      <c r="BJ48" s="134">
        <v>671</v>
      </c>
      <c r="BK48" s="135">
        <v>19</v>
      </c>
      <c r="BL48" s="136">
        <v>25.3</v>
      </c>
      <c r="BM48" s="136">
        <v>1.4</v>
      </c>
      <c r="BN48" s="136">
        <v>19.3</v>
      </c>
      <c r="BO48" s="137">
        <v>44</v>
      </c>
      <c r="BP48" s="125" t="s">
        <v>216</v>
      </c>
      <c r="BQ48" s="125" t="s">
        <v>217</v>
      </c>
      <c r="BR48" s="125" t="s">
        <v>144</v>
      </c>
      <c r="BS48" s="125" t="s">
        <v>218</v>
      </c>
      <c r="BT48" s="138">
        <v>2.8</v>
      </c>
      <c r="BU48" s="138">
        <v>3.1</v>
      </c>
      <c r="BV48" s="138">
        <v>25.3</v>
      </c>
      <c r="BW48" s="139" t="s">
        <v>344</v>
      </c>
      <c r="BX48" s="141" t="s">
        <v>494</v>
      </c>
      <c r="BY48" s="139" t="s">
        <v>344</v>
      </c>
      <c r="BZ48" s="141" t="s">
        <v>495</v>
      </c>
    </row>
    <row r="49" spans="53:78" ht="19.5" customHeight="1">
      <c r="BA49" s="127">
        <v>48</v>
      </c>
      <c r="BB49" s="154" t="s">
        <v>496</v>
      </c>
      <c r="BC49" s="167">
        <v>62.8</v>
      </c>
      <c r="BD49" s="145">
        <v>-3.2</v>
      </c>
      <c r="BE49" s="146">
        <v>25.9</v>
      </c>
      <c r="BF49" s="146">
        <v>40.5</v>
      </c>
      <c r="BG49" s="146">
        <v>-21.4</v>
      </c>
      <c r="BH49" s="147">
        <v>61</v>
      </c>
      <c r="BI49" s="148">
        <v>81</v>
      </c>
      <c r="BJ49" s="134">
        <v>648.3</v>
      </c>
      <c r="BK49" s="135">
        <v>20</v>
      </c>
      <c r="BL49" s="136">
        <v>27.3</v>
      </c>
      <c r="BM49" s="136">
        <v>0.5</v>
      </c>
      <c r="BN49" s="136">
        <v>19.3</v>
      </c>
      <c r="BO49" s="137">
        <v>50</v>
      </c>
      <c r="BP49" s="125" t="s">
        <v>216</v>
      </c>
      <c r="BQ49" s="125" t="s">
        <v>217</v>
      </c>
      <c r="BR49" s="125" t="s">
        <v>210</v>
      </c>
      <c r="BS49" s="125" t="s">
        <v>209</v>
      </c>
      <c r="BT49" s="138">
        <v>3.3</v>
      </c>
      <c r="BU49" s="138">
        <v>3.5</v>
      </c>
      <c r="BV49" s="138">
        <v>25.3</v>
      </c>
      <c r="BW49" s="139"/>
      <c r="BX49" s="141" t="s">
        <v>497</v>
      </c>
      <c r="BY49" s="139"/>
      <c r="BZ49" s="141" t="s">
        <v>498</v>
      </c>
    </row>
    <row r="50" spans="53:78" ht="19.5" customHeight="1">
      <c r="BA50" s="127">
        <v>49</v>
      </c>
      <c r="BB50" s="154" t="s">
        <v>499</v>
      </c>
      <c r="BC50" s="167">
        <v>51</v>
      </c>
      <c r="BD50" s="145">
        <v>-1.7</v>
      </c>
      <c r="BE50" s="146">
        <v>26.9</v>
      </c>
      <c r="BF50" s="146">
        <v>42</v>
      </c>
      <c r="BG50" s="146">
        <v>-20.4</v>
      </c>
      <c r="BH50" s="147">
        <v>67</v>
      </c>
      <c r="BI50" s="148">
        <v>79</v>
      </c>
      <c r="BJ50" s="134">
        <v>679</v>
      </c>
      <c r="BK50" s="135">
        <v>14</v>
      </c>
      <c r="BL50" s="136">
        <v>28.2</v>
      </c>
      <c r="BM50" s="136">
        <v>2</v>
      </c>
      <c r="BN50" s="136">
        <v>16.6</v>
      </c>
      <c r="BO50" s="137">
        <v>35</v>
      </c>
      <c r="BP50" s="125" t="s">
        <v>313</v>
      </c>
      <c r="BQ50" s="125" t="s">
        <v>327</v>
      </c>
      <c r="BR50" s="125" t="s">
        <v>441</v>
      </c>
      <c r="BS50" s="125" t="s">
        <v>500</v>
      </c>
      <c r="BT50" s="138">
        <v>2.2</v>
      </c>
      <c r="BU50" s="138">
        <v>2.6</v>
      </c>
      <c r="BV50" s="183" t="s">
        <v>194</v>
      </c>
      <c r="BW50" s="139" t="s">
        <v>344</v>
      </c>
      <c r="BX50" s="141" t="s">
        <v>501</v>
      </c>
      <c r="BY50" s="139" t="s">
        <v>410</v>
      </c>
      <c r="BZ50" s="141" t="s">
        <v>363</v>
      </c>
    </row>
    <row r="51" spans="53:78" ht="19.5" customHeight="1">
      <c r="BA51" s="127">
        <v>50</v>
      </c>
      <c r="BB51" s="144" t="s">
        <v>502</v>
      </c>
      <c r="BC51" s="129">
        <v>110.4</v>
      </c>
      <c r="BD51" s="145">
        <v>-0.3</v>
      </c>
      <c r="BE51" s="146">
        <v>27.3</v>
      </c>
      <c r="BF51" s="146">
        <v>43</v>
      </c>
      <c r="BG51" s="146">
        <v>-17.9</v>
      </c>
      <c r="BH51" s="147">
        <v>60</v>
      </c>
      <c r="BI51" s="148">
        <v>76</v>
      </c>
      <c r="BJ51" s="134">
        <v>655</v>
      </c>
      <c r="BK51" s="135">
        <v>23</v>
      </c>
      <c r="BL51" s="136">
        <v>22</v>
      </c>
      <c r="BM51" s="136">
        <v>7.2</v>
      </c>
      <c r="BN51" s="136">
        <v>15.6</v>
      </c>
      <c r="BO51" s="137">
        <v>27</v>
      </c>
      <c r="BP51" s="125" t="s">
        <v>199</v>
      </c>
      <c r="BQ51" s="125" t="s">
        <v>219</v>
      </c>
      <c r="BR51" s="125" t="s">
        <v>158</v>
      </c>
      <c r="BS51" s="125" t="s">
        <v>220</v>
      </c>
      <c r="BT51" s="138">
        <v>2.6</v>
      </c>
      <c r="BU51" s="138">
        <v>3.4</v>
      </c>
      <c r="BV51" s="138">
        <v>25.3</v>
      </c>
      <c r="BW51" s="139" t="s">
        <v>410</v>
      </c>
      <c r="BX51" s="141" t="s">
        <v>503</v>
      </c>
      <c r="BY51" s="139" t="s">
        <v>504</v>
      </c>
      <c r="BZ51" s="141" t="s">
        <v>505</v>
      </c>
    </row>
    <row r="52" spans="53:78" ht="19.5" customHeight="1">
      <c r="BA52" s="127">
        <v>51</v>
      </c>
      <c r="BB52" s="154" t="s">
        <v>506</v>
      </c>
      <c r="BC52" s="167">
        <v>75.5</v>
      </c>
      <c r="BD52" s="145">
        <v>-1.8</v>
      </c>
      <c r="BE52" s="146">
        <v>26.9</v>
      </c>
      <c r="BF52" s="146">
        <v>41.7</v>
      </c>
      <c r="BG52" s="146">
        <v>-21.7</v>
      </c>
      <c r="BH52" s="147">
        <v>61</v>
      </c>
      <c r="BI52" s="148">
        <v>78</v>
      </c>
      <c r="BJ52" s="134">
        <v>600.4</v>
      </c>
      <c r="BK52" s="135">
        <v>23</v>
      </c>
      <c r="BL52" s="136">
        <v>27.6</v>
      </c>
      <c r="BM52" s="136">
        <v>1.5</v>
      </c>
      <c r="BN52" s="136">
        <v>17.7</v>
      </c>
      <c r="BO52" s="137">
        <v>35</v>
      </c>
      <c r="BP52" s="125" t="s">
        <v>216</v>
      </c>
      <c r="BQ52" s="125" t="s">
        <v>171</v>
      </c>
      <c r="BR52" s="125" t="s">
        <v>148</v>
      </c>
      <c r="BS52" s="125" t="s">
        <v>206</v>
      </c>
      <c r="BT52" s="138">
        <v>2.2</v>
      </c>
      <c r="BU52" s="138">
        <v>2.3</v>
      </c>
      <c r="BV52" s="138">
        <v>23.7</v>
      </c>
      <c r="BW52" s="139" t="s">
        <v>507</v>
      </c>
      <c r="BX52" s="141" t="s">
        <v>387</v>
      </c>
      <c r="BY52" s="139" t="s">
        <v>302</v>
      </c>
      <c r="BZ52" s="141" t="s">
        <v>363</v>
      </c>
    </row>
    <row r="53" spans="53:78" ht="19.5" customHeight="1">
      <c r="BA53" s="127">
        <v>52</v>
      </c>
      <c r="BB53" s="154" t="s">
        <v>508</v>
      </c>
      <c r="BC53" s="167">
        <v>79.1</v>
      </c>
      <c r="BD53" s="145">
        <v>1.6</v>
      </c>
      <c r="BE53" s="146">
        <v>27.7</v>
      </c>
      <c r="BF53" s="146">
        <v>40.9</v>
      </c>
      <c r="BG53" s="146">
        <v>-20</v>
      </c>
      <c r="BH53" s="147">
        <v>74</v>
      </c>
      <c r="BI53" s="148">
        <v>80</v>
      </c>
      <c r="BJ53" s="134">
        <v>1119.3</v>
      </c>
      <c r="BK53" s="135">
        <v>44</v>
      </c>
      <c r="BL53" s="136">
        <v>27.7</v>
      </c>
      <c r="BM53" s="136">
        <v>0.6</v>
      </c>
      <c r="BN53" s="136">
        <v>24.5</v>
      </c>
      <c r="BO53" s="137">
        <v>8</v>
      </c>
      <c r="BP53" s="125" t="s">
        <v>414</v>
      </c>
      <c r="BQ53" s="125" t="s">
        <v>171</v>
      </c>
      <c r="BR53" s="125" t="s">
        <v>148</v>
      </c>
      <c r="BS53" s="125" t="s">
        <v>509</v>
      </c>
      <c r="BT53" s="138">
        <v>2.2</v>
      </c>
      <c r="BU53" s="138">
        <v>2.2</v>
      </c>
      <c r="BV53" s="138">
        <v>23.7</v>
      </c>
      <c r="BW53" s="139" t="s">
        <v>507</v>
      </c>
      <c r="BX53" s="141" t="s">
        <v>382</v>
      </c>
      <c r="BY53" s="139" t="s">
        <v>278</v>
      </c>
      <c r="BZ53" s="141" t="s">
        <v>510</v>
      </c>
    </row>
    <row r="54" spans="53:78" ht="19.5" customHeight="1">
      <c r="BA54" s="127">
        <v>53</v>
      </c>
      <c r="BB54" s="144" t="s">
        <v>511</v>
      </c>
      <c r="BC54" s="129">
        <v>23.3</v>
      </c>
      <c r="BD54" s="145">
        <v>3</v>
      </c>
      <c r="BE54" s="146">
        <v>28.8</v>
      </c>
      <c r="BF54" s="146">
        <v>39.4</v>
      </c>
      <c r="BG54" s="146">
        <v>-18.1</v>
      </c>
      <c r="BH54" s="147" t="s">
        <v>460</v>
      </c>
      <c r="BI54" s="148" t="s">
        <v>478</v>
      </c>
      <c r="BJ54" s="134">
        <v>1230.6</v>
      </c>
      <c r="BK54" s="135">
        <v>32</v>
      </c>
      <c r="BL54" s="136">
        <v>36.9</v>
      </c>
      <c r="BM54" s="136">
        <v>0.1</v>
      </c>
      <c r="BN54" s="136">
        <v>33.1</v>
      </c>
      <c r="BO54" s="137">
        <v>10</v>
      </c>
      <c r="BP54" s="125" t="s">
        <v>200</v>
      </c>
      <c r="BQ54" s="125" t="s">
        <v>184</v>
      </c>
      <c r="BR54" s="125" t="s">
        <v>148</v>
      </c>
      <c r="BS54" s="125" t="s">
        <v>159</v>
      </c>
      <c r="BT54" s="138">
        <v>2.5</v>
      </c>
      <c r="BU54" s="138">
        <v>2.6</v>
      </c>
      <c r="BV54" s="138">
        <v>21.9</v>
      </c>
      <c r="BW54" s="139" t="s">
        <v>330</v>
      </c>
      <c r="BX54" s="141" t="s">
        <v>512</v>
      </c>
      <c r="BY54" s="139"/>
      <c r="BZ54" s="141" t="s">
        <v>513</v>
      </c>
    </row>
    <row r="55" spans="53:78" ht="19.5" customHeight="1">
      <c r="BA55" s="127">
        <v>54</v>
      </c>
      <c r="BB55" s="154" t="s">
        <v>514</v>
      </c>
      <c r="BC55" s="129">
        <v>90</v>
      </c>
      <c r="BD55" s="145">
        <v>2</v>
      </c>
      <c r="BE55" s="146">
        <v>27.6</v>
      </c>
      <c r="BF55" s="146">
        <v>41</v>
      </c>
      <c r="BG55" s="146">
        <v>-17.2</v>
      </c>
      <c r="BH55" s="147" t="s">
        <v>515</v>
      </c>
      <c r="BI55" s="148" t="s">
        <v>516</v>
      </c>
      <c r="BJ55" s="134">
        <v>841.3</v>
      </c>
      <c r="BK55" s="135">
        <v>22</v>
      </c>
      <c r="BL55" s="136">
        <v>26</v>
      </c>
      <c r="BM55" s="136">
        <v>1.6</v>
      </c>
      <c r="BN55" s="136">
        <v>42.4</v>
      </c>
      <c r="BO55" s="137">
        <v>11</v>
      </c>
      <c r="BP55" s="125" t="s">
        <v>414</v>
      </c>
      <c r="BQ55" s="125" t="s">
        <v>517</v>
      </c>
      <c r="BR55" s="125" t="s">
        <v>161</v>
      </c>
      <c r="BS55" s="125" t="s">
        <v>518</v>
      </c>
      <c r="BT55" s="138">
        <v>1.5</v>
      </c>
      <c r="BU55" s="138">
        <v>1.3</v>
      </c>
      <c r="BV55" s="183" t="s">
        <v>194</v>
      </c>
      <c r="BW55" s="139" t="s">
        <v>519</v>
      </c>
      <c r="BX55" s="141" t="s">
        <v>405</v>
      </c>
      <c r="BY55" s="139" t="s">
        <v>390</v>
      </c>
      <c r="BZ55" s="141" t="s">
        <v>319</v>
      </c>
    </row>
    <row r="56" spans="53:78" ht="19.5" customHeight="1">
      <c r="BA56" s="127">
        <v>55</v>
      </c>
      <c r="BB56" s="154" t="s">
        <v>520</v>
      </c>
      <c r="BC56" s="167">
        <v>69.7</v>
      </c>
      <c r="BD56" s="145" t="s">
        <v>521</v>
      </c>
      <c r="BE56" s="146">
        <v>28.2</v>
      </c>
      <c r="BF56" s="146">
        <v>41.4</v>
      </c>
      <c r="BG56" s="146">
        <v>-9.8</v>
      </c>
      <c r="BH56" s="147" t="s">
        <v>469</v>
      </c>
      <c r="BI56" s="148" t="s">
        <v>516</v>
      </c>
      <c r="BJ56" s="134">
        <v>1159</v>
      </c>
      <c r="BK56" s="135">
        <v>22</v>
      </c>
      <c r="BL56" s="136">
        <v>44.1</v>
      </c>
      <c r="BM56" s="136">
        <v>0.1</v>
      </c>
      <c r="BN56" s="136">
        <v>23.3</v>
      </c>
      <c r="BO56" s="137" t="s">
        <v>194</v>
      </c>
      <c r="BP56" s="125" t="s">
        <v>200</v>
      </c>
      <c r="BQ56" s="125" t="s">
        <v>217</v>
      </c>
      <c r="BR56" s="125" t="s">
        <v>161</v>
      </c>
      <c r="BS56" s="125" t="s">
        <v>159</v>
      </c>
      <c r="BT56" s="138">
        <v>1.6</v>
      </c>
      <c r="BU56" s="138">
        <v>1.5</v>
      </c>
      <c r="BV56" s="138">
        <v>20</v>
      </c>
      <c r="BW56" s="139" t="s">
        <v>292</v>
      </c>
      <c r="BX56" s="141" t="s">
        <v>522</v>
      </c>
      <c r="BY56" s="139" t="s">
        <v>318</v>
      </c>
      <c r="BZ56" s="141" t="s">
        <v>523</v>
      </c>
    </row>
    <row r="57" spans="53:78" ht="19.5" customHeight="1">
      <c r="BA57" s="127">
        <v>56</v>
      </c>
      <c r="BB57" s="154" t="s">
        <v>524</v>
      </c>
      <c r="BC57" s="129">
        <v>437.2</v>
      </c>
      <c r="BD57" s="145">
        <v>5</v>
      </c>
      <c r="BE57" s="146">
        <v>27.1</v>
      </c>
      <c r="BF57" s="146">
        <v>41.2</v>
      </c>
      <c r="BG57" s="146">
        <v>-12.3</v>
      </c>
      <c r="BH57" s="147" t="s">
        <v>525</v>
      </c>
      <c r="BI57" s="148" t="s">
        <v>516</v>
      </c>
      <c r="BJ57" s="134">
        <v>1461.2</v>
      </c>
      <c r="BK57" s="135">
        <v>19</v>
      </c>
      <c r="BL57" s="136">
        <v>49.3</v>
      </c>
      <c r="BM57" s="136" t="s">
        <v>194</v>
      </c>
      <c r="BN57" s="136">
        <v>53</v>
      </c>
      <c r="BO57" s="137" t="s">
        <v>194</v>
      </c>
      <c r="BP57" s="125" t="s">
        <v>200</v>
      </c>
      <c r="BQ57" s="125" t="s">
        <v>526</v>
      </c>
      <c r="BR57" s="125" t="s">
        <v>527</v>
      </c>
      <c r="BS57" s="125" t="s">
        <v>528</v>
      </c>
      <c r="BT57" s="138">
        <v>0.5</v>
      </c>
      <c r="BU57" s="138">
        <v>0.4</v>
      </c>
      <c r="BV57" s="138">
        <v>17.9</v>
      </c>
      <c r="BW57" s="139" t="s">
        <v>529</v>
      </c>
      <c r="BX57" s="141" t="s">
        <v>530</v>
      </c>
      <c r="BY57" s="139" t="s">
        <v>531</v>
      </c>
      <c r="BZ57" s="141" t="s">
        <v>532</v>
      </c>
    </row>
    <row r="58" spans="53:78" ht="19.5" customHeight="1">
      <c r="BA58" s="127">
        <v>57</v>
      </c>
      <c r="BB58" s="144" t="s">
        <v>533</v>
      </c>
      <c r="BC58" s="129">
        <v>44.9</v>
      </c>
      <c r="BD58" s="145" t="s">
        <v>521</v>
      </c>
      <c r="BE58" s="146">
        <v>29.3</v>
      </c>
      <c r="BF58" s="146">
        <v>40.6</v>
      </c>
      <c r="BG58" s="146">
        <v>-11.3</v>
      </c>
      <c r="BH58" s="147" t="s">
        <v>470</v>
      </c>
      <c r="BI58" s="148" t="s">
        <v>474</v>
      </c>
      <c r="BJ58" s="134">
        <v>1394.5</v>
      </c>
      <c r="BK58" s="135">
        <v>20</v>
      </c>
      <c r="BL58" s="136">
        <v>49.5</v>
      </c>
      <c r="BM58" s="136">
        <v>0.1</v>
      </c>
      <c r="BN58" s="136">
        <v>22.1</v>
      </c>
      <c r="BO58" s="137">
        <v>5</v>
      </c>
      <c r="BP58" s="125" t="s">
        <v>203</v>
      </c>
      <c r="BQ58" s="125" t="s">
        <v>180</v>
      </c>
      <c r="BR58" s="125" t="s">
        <v>158</v>
      </c>
      <c r="BS58" s="125" t="s">
        <v>218</v>
      </c>
      <c r="BT58" s="138">
        <v>2.6</v>
      </c>
      <c r="BU58" s="138">
        <v>2.7</v>
      </c>
      <c r="BV58" s="138">
        <v>23.7</v>
      </c>
      <c r="BW58" s="139"/>
      <c r="BX58" s="141" t="s">
        <v>534</v>
      </c>
      <c r="BY58" s="139"/>
      <c r="BZ58" s="141" t="s">
        <v>535</v>
      </c>
    </row>
    <row r="59" spans="53:78" ht="19.5" customHeight="1">
      <c r="BA59" s="127">
        <v>58</v>
      </c>
      <c r="BB59" s="154" t="s">
        <v>536</v>
      </c>
      <c r="BC59" s="167">
        <v>36.7</v>
      </c>
      <c r="BD59" s="145" t="s">
        <v>537</v>
      </c>
      <c r="BE59" s="146">
        <v>28.8</v>
      </c>
      <c r="BF59" s="146">
        <v>40.1</v>
      </c>
      <c r="BG59" s="146">
        <v>-13.2</v>
      </c>
      <c r="BH59" s="147" t="s">
        <v>478</v>
      </c>
      <c r="BI59" s="148" t="s">
        <v>474</v>
      </c>
      <c r="BJ59" s="134">
        <v>1334.4</v>
      </c>
      <c r="BK59" s="135">
        <v>18</v>
      </c>
      <c r="BL59" s="136">
        <v>49.1</v>
      </c>
      <c r="BM59" s="136" t="s">
        <v>194</v>
      </c>
      <c r="BN59" s="136">
        <v>3.7</v>
      </c>
      <c r="BO59" s="137">
        <v>5</v>
      </c>
      <c r="BP59" s="125" t="s">
        <v>215</v>
      </c>
      <c r="BQ59" s="125" t="s">
        <v>218</v>
      </c>
      <c r="BR59" s="125" t="s">
        <v>351</v>
      </c>
      <c r="BS59" s="125" t="s">
        <v>538</v>
      </c>
      <c r="BT59" s="138">
        <v>2.1</v>
      </c>
      <c r="BU59" s="138">
        <v>1.9</v>
      </c>
      <c r="BV59" s="138">
        <v>23.7</v>
      </c>
      <c r="BW59" s="139" t="s">
        <v>344</v>
      </c>
      <c r="BX59" s="141" t="s">
        <v>539</v>
      </c>
      <c r="BY59" s="139" t="s">
        <v>292</v>
      </c>
      <c r="BZ59" s="141" t="s">
        <v>375</v>
      </c>
    </row>
    <row r="60" spans="53:78" ht="19.5" customHeight="1">
      <c r="BA60" s="127">
        <v>59</v>
      </c>
      <c r="BB60" s="154" t="s">
        <v>540</v>
      </c>
      <c r="BC60" s="181"/>
      <c r="BD60" s="145" t="s">
        <v>541</v>
      </c>
      <c r="BE60" s="146">
        <v>29.1</v>
      </c>
      <c r="BF60" s="146">
        <v>45.7</v>
      </c>
      <c r="BG60" s="146">
        <v>-7</v>
      </c>
      <c r="BH60" s="147" t="s">
        <v>478</v>
      </c>
      <c r="BI60" s="148" t="s">
        <v>515</v>
      </c>
      <c r="BJ60" s="134">
        <v>1419.6</v>
      </c>
      <c r="BK60" s="135">
        <v>14</v>
      </c>
      <c r="BL60" s="136">
        <v>65.3</v>
      </c>
      <c r="BM60" s="136" t="s">
        <v>194</v>
      </c>
      <c r="BN60" s="136">
        <v>12.5</v>
      </c>
      <c r="BO60" s="137" t="s">
        <v>194</v>
      </c>
      <c r="BP60" s="125" t="s">
        <v>542</v>
      </c>
      <c r="BQ60" s="125" t="s">
        <v>543</v>
      </c>
      <c r="BR60" s="125" t="s">
        <v>351</v>
      </c>
      <c r="BS60" s="125" t="s">
        <v>544</v>
      </c>
      <c r="BT60" s="138">
        <v>3.3</v>
      </c>
      <c r="BU60" s="138">
        <v>3.4</v>
      </c>
      <c r="BV60" s="138">
        <v>23.7</v>
      </c>
      <c r="BW60" s="139"/>
      <c r="BX60" s="141" t="s">
        <v>545</v>
      </c>
      <c r="BY60" s="139"/>
      <c r="BZ60" s="141" t="s">
        <v>546</v>
      </c>
    </row>
    <row r="61" spans="53:78" ht="19.5" customHeight="1">
      <c r="BA61" s="127">
        <v>60</v>
      </c>
      <c r="BB61" s="144" t="s">
        <v>547</v>
      </c>
      <c r="BC61" s="129">
        <v>6.6</v>
      </c>
      <c r="BD61" s="145" t="s">
        <v>548</v>
      </c>
      <c r="BE61" s="146">
        <v>28.4</v>
      </c>
      <c r="BF61" s="146">
        <v>38.7</v>
      </c>
      <c r="BG61" s="146">
        <v>0</v>
      </c>
      <c r="BH61" s="147" t="s">
        <v>489</v>
      </c>
      <c r="BI61" s="148" t="s">
        <v>549</v>
      </c>
      <c r="BJ61" s="134">
        <v>1705</v>
      </c>
      <c r="BK61" s="135" t="s">
        <v>194</v>
      </c>
      <c r="BL61" s="136">
        <v>80.3</v>
      </c>
      <c r="BM61" s="136" t="s">
        <v>194</v>
      </c>
      <c r="BN61" s="136">
        <v>5.1</v>
      </c>
      <c r="BO61" s="137" t="s">
        <v>194</v>
      </c>
      <c r="BP61" s="125" t="s">
        <v>221</v>
      </c>
      <c r="BQ61" s="125" t="s">
        <v>218</v>
      </c>
      <c r="BR61" s="125" t="s">
        <v>158</v>
      </c>
      <c r="BS61" s="125" t="s">
        <v>222</v>
      </c>
      <c r="BT61" s="138">
        <v>1.8</v>
      </c>
      <c r="BU61" s="138">
        <v>2.2</v>
      </c>
      <c r="BV61" s="138">
        <v>28.3</v>
      </c>
      <c r="BW61" s="139" t="s">
        <v>507</v>
      </c>
      <c r="BX61" s="141" t="s">
        <v>550</v>
      </c>
      <c r="BY61" s="139" t="s">
        <v>292</v>
      </c>
      <c r="BZ61" s="141" t="s">
        <v>475</v>
      </c>
    </row>
    <row r="62" spans="53:78" ht="19.5" customHeight="1">
      <c r="BA62" s="127">
        <v>61</v>
      </c>
      <c r="BB62" s="154" t="s">
        <v>551</v>
      </c>
      <c r="BC62" s="129">
        <v>69.3</v>
      </c>
      <c r="BD62" s="145">
        <v>10</v>
      </c>
      <c r="BE62" s="146">
        <v>29.1</v>
      </c>
      <c r="BF62" s="146">
        <v>42</v>
      </c>
      <c r="BG62" s="146">
        <v>-4.3</v>
      </c>
      <c r="BH62" s="147" t="s">
        <v>515</v>
      </c>
      <c r="BI62" s="148" t="s">
        <v>474</v>
      </c>
      <c r="BJ62" s="134">
        <v>1552.1</v>
      </c>
      <c r="BK62" s="135" t="s">
        <v>194</v>
      </c>
      <c r="BL62" s="136">
        <v>77.9</v>
      </c>
      <c r="BM62" s="136" t="s">
        <v>194</v>
      </c>
      <c r="BN62" s="136">
        <v>8.7</v>
      </c>
      <c r="BO62" s="137" t="s">
        <v>194</v>
      </c>
      <c r="BP62" s="125" t="s">
        <v>211</v>
      </c>
      <c r="BQ62" s="125" t="s">
        <v>552</v>
      </c>
      <c r="BR62" s="125" t="s">
        <v>158</v>
      </c>
      <c r="BS62" s="125" t="s">
        <v>222</v>
      </c>
      <c r="BT62" s="138">
        <v>1.5</v>
      </c>
      <c r="BU62" s="138">
        <v>1.7</v>
      </c>
      <c r="BV62" s="138">
        <v>23.7</v>
      </c>
      <c r="BW62" s="139" t="s">
        <v>553</v>
      </c>
      <c r="BX62" s="141" t="s">
        <v>554</v>
      </c>
      <c r="BY62" s="139" t="s">
        <v>277</v>
      </c>
      <c r="BZ62" s="141" t="s">
        <v>457</v>
      </c>
    </row>
    <row r="63" spans="53:78" ht="19.5" customHeight="1">
      <c r="BA63" s="127">
        <v>62</v>
      </c>
      <c r="BB63" s="154" t="s">
        <v>555</v>
      </c>
      <c r="BC63" s="181"/>
      <c r="BD63" s="145">
        <v>12</v>
      </c>
      <c r="BE63" s="146">
        <v>28.2</v>
      </c>
      <c r="BF63" s="146">
        <v>39.3</v>
      </c>
      <c r="BG63" s="146">
        <v>-3.8</v>
      </c>
      <c r="BH63" s="147" t="s">
        <v>489</v>
      </c>
      <c r="BI63" s="148" t="s">
        <v>470</v>
      </c>
      <c r="BJ63" s="134">
        <v>1948.3</v>
      </c>
      <c r="BK63" s="135" t="s">
        <v>194</v>
      </c>
      <c r="BL63" s="136">
        <v>83.2</v>
      </c>
      <c r="BM63" s="136" t="s">
        <v>194</v>
      </c>
      <c r="BN63" s="136">
        <v>4</v>
      </c>
      <c r="BO63" s="137" t="s">
        <v>194</v>
      </c>
      <c r="BP63" s="125" t="s">
        <v>221</v>
      </c>
      <c r="BQ63" s="125" t="s">
        <v>556</v>
      </c>
      <c r="BR63" s="125" t="s">
        <v>148</v>
      </c>
      <c r="BS63" s="125" t="s">
        <v>557</v>
      </c>
      <c r="BT63" s="138">
        <v>1.4</v>
      </c>
      <c r="BU63" s="138">
        <v>1.6</v>
      </c>
      <c r="BV63" s="183" t="s">
        <v>194</v>
      </c>
      <c r="BW63" s="139" t="s">
        <v>558</v>
      </c>
      <c r="BX63" s="141" t="s">
        <v>559</v>
      </c>
      <c r="BY63" s="139" t="s">
        <v>318</v>
      </c>
      <c r="BZ63" s="141" t="s">
        <v>560</v>
      </c>
    </row>
    <row r="64" spans="53:78" ht="19.5" customHeight="1">
      <c r="BA64" s="127">
        <v>63</v>
      </c>
      <c r="BB64" s="154" t="s">
        <v>561</v>
      </c>
      <c r="BC64" s="129">
        <v>1.2</v>
      </c>
      <c r="BD64" s="145" t="s">
        <v>562</v>
      </c>
      <c r="BE64" s="146">
        <v>28.2</v>
      </c>
      <c r="BF64" s="146">
        <v>37.9</v>
      </c>
      <c r="BG64" s="146">
        <v>0.4</v>
      </c>
      <c r="BH64" s="147" t="s">
        <v>478</v>
      </c>
      <c r="BI64" s="148" t="s">
        <v>525</v>
      </c>
      <c r="BJ64" s="134">
        <v>1560.1</v>
      </c>
      <c r="BK64" s="135" t="s">
        <v>194</v>
      </c>
      <c r="BL64" s="136">
        <v>51.7</v>
      </c>
      <c r="BM64" s="136">
        <v>0.1</v>
      </c>
      <c r="BN64" s="136">
        <v>21.4</v>
      </c>
      <c r="BO64" s="137" t="s">
        <v>194</v>
      </c>
      <c r="BP64" s="125" t="s">
        <v>221</v>
      </c>
      <c r="BQ64" s="125" t="s">
        <v>223</v>
      </c>
      <c r="BR64" s="125" t="s">
        <v>141</v>
      </c>
      <c r="BS64" s="125" t="s">
        <v>174</v>
      </c>
      <c r="BT64" s="138">
        <v>2.5</v>
      </c>
      <c r="BU64" s="138">
        <v>2.9</v>
      </c>
      <c r="BV64" s="138">
        <v>33.5</v>
      </c>
      <c r="BW64" s="139" t="s">
        <v>337</v>
      </c>
      <c r="BX64" s="141" t="s">
        <v>563</v>
      </c>
      <c r="BY64" s="139"/>
      <c r="BZ64" s="141" t="s">
        <v>564</v>
      </c>
    </row>
    <row r="65" spans="53:78" ht="19.5" customHeight="1">
      <c r="BA65" s="127">
        <v>64</v>
      </c>
      <c r="BB65" s="144" t="s">
        <v>565</v>
      </c>
      <c r="BC65" s="129">
        <v>72.2</v>
      </c>
      <c r="BD65" s="145" t="s">
        <v>566</v>
      </c>
      <c r="BE65" s="146">
        <v>28.3</v>
      </c>
      <c r="BF65" s="146">
        <v>40.4</v>
      </c>
      <c r="BG65" s="146">
        <v>-2.1</v>
      </c>
      <c r="BH65" s="147" t="s">
        <v>474</v>
      </c>
      <c r="BI65" s="148" t="s">
        <v>567</v>
      </c>
      <c r="BJ65" s="134">
        <v>1307</v>
      </c>
      <c r="BK65" s="135" t="s">
        <v>194</v>
      </c>
      <c r="BL65" s="136">
        <v>90.3</v>
      </c>
      <c r="BM65" s="136" t="s">
        <v>194</v>
      </c>
      <c r="BN65" s="136">
        <v>9.5</v>
      </c>
      <c r="BO65" s="137" t="s">
        <v>194</v>
      </c>
      <c r="BP65" s="125" t="s">
        <v>224</v>
      </c>
      <c r="BQ65" s="125" t="s">
        <v>225</v>
      </c>
      <c r="BR65" s="125" t="s">
        <v>226</v>
      </c>
      <c r="BS65" s="125" t="s">
        <v>205</v>
      </c>
      <c r="BT65" s="138">
        <v>1.9</v>
      </c>
      <c r="BU65" s="138">
        <v>1.7</v>
      </c>
      <c r="BV65" s="138">
        <v>23.7</v>
      </c>
      <c r="BW65" s="139" t="s">
        <v>504</v>
      </c>
      <c r="BX65" s="141" t="s">
        <v>568</v>
      </c>
      <c r="BY65" s="139" t="s">
        <v>507</v>
      </c>
      <c r="BZ65" s="141" t="s">
        <v>569</v>
      </c>
    </row>
    <row r="66" spans="53:78" ht="19.5" customHeight="1">
      <c r="BA66" s="127">
        <v>65</v>
      </c>
      <c r="BB66" s="154" t="s">
        <v>570</v>
      </c>
      <c r="BC66" s="129">
        <v>161.8</v>
      </c>
      <c r="BD66" s="145" t="s">
        <v>488</v>
      </c>
      <c r="BE66" s="146">
        <v>28.3</v>
      </c>
      <c r="BF66" s="146">
        <v>39.4</v>
      </c>
      <c r="BG66" s="146">
        <v>-4.9</v>
      </c>
      <c r="BH66" s="147" t="s">
        <v>571</v>
      </c>
      <c r="BI66" s="148" t="s">
        <v>450</v>
      </c>
      <c r="BJ66" s="134">
        <v>1894.4</v>
      </c>
      <c r="BK66" s="135">
        <v>4</v>
      </c>
      <c r="BL66" s="136">
        <v>77.6</v>
      </c>
      <c r="BM66" s="136" t="s">
        <v>194</v>
      </c>
      <c r="BN66" s="136">
        <v>3.7</v>
      </c>
      <c r="BO66" s="137" t="s">
        <v>194</v>
      </c>
      <c r="BP66" s="125" t="s">
        <v>227</v>
      </c>
      <c r="BQ66" s="125" t="s">
        <v>169</v>
      </c>
      <c r="BR66" s="125" t="s">
        <v>228</v>
      </c>
      <c r="BS66" s="125" t="s">
        <v>205</v>
      </c>
      <c r="BT66" s="138">
        <v>1.6</v>
      </c>
      <c r="BU66" s="138">
        <v>3.3</v>
      </c>
      <c r="BV66" s="138">
        <v>23.7</v>
      </c>
      <c r="BW66" s="139" t="s">
        <v>519</v>
      </c>
      <c r="BX66" s="141" t="s">
        <v>503</v>
      </c>
      <c r="BY66" s="139"/>
      <c r="BZ66" s="141" t="s">
        <v>572</v>
      </c>
    </row>
    <row r="67" spans="53:78" ht="19.5" customHeight="1">
      <c r="BA67" s="127">
        <v>66</v>
      </c>
      <c r="BB67" s="154" t="s">
        <v>573</v>
      </c>
      <c r="BC67" s="129">
        <v>119.2</v>
      </c>
      <c r="BD67" s="145" t="s">
        <v>574</v>
      </c>
      <c r="BE67" s="146">
        <v>28.3</v>
      </c>
      <c r="BF67" s="146">
        <v>39.5</v>
      </c>
      <c r="BG67" s="146">
        <v>-3</v>
      </c>
      <c r="BH67" s="147" t="s">
        <v>469</v>
      </c>
      <c r="BI67" s="148" t="s">
        <v>516</v>
      </c>
      <c r="BJ67" s="134">
        <v>1517</v>
      </c>
      <c r="BK67" s="135" t="s">
        <v>194</v>
      </c>
      <c r="BL67" s="136">
        <v>92.3</v>
      </c>
      <c r="BM67" s="136" t="s">
        <v>194</v>
      </c>
      <c r="BN67" s="136">
        <v>28.6</v>
      </c>
      <c r="BO67" s="137" t="s">
        <v>194</v>
      </c>
      <c r="BP67" s="125" t="s">
        <v>221</v>
      </c>
      <c r="BQ67" s="125" t="s">
        <v>229</v>
      </c>
      <c r="BR67" s="125" t="s">
        <v>161</v>
      </c>
      <c r="BS67" s="125" t="s">
        <v>205</v>
      </c>
      <c r="BT67" s="138">
        <v>1.5</v>
      </c>
      <c r="BU67" s="138">
        <v>1.7</v>
      </c>
      <c r="BV67" s="138">
        <v>20</v>
      </c>
      <c r="BW67" s="139" t="s">
        <v>258</v>
      </c>
      <c r="BX67" s="141" t="s">
        <v>575</v>
      </c>
      <c r="BY67" s="139" t="s">
        <v>337</v>
      </c>
      <c r="BZ67" s="141" t="s">
        <v>576</v>
      </c>
    </row>
    <row r="68" spans="53:78" ht="19.5" customHeight="1">
      <c r="BA68" s="127">
        <v>67</v>
      </c>
      <c r="BB68" s="154" t="s">
        <v>577</v>
      </c>
      <c r="BC68" s="129">
        <v>173.1</v>
      </c>
      <c r="BD68" s="145" t="s">
        <v>548</v>
      </c>
      <c r="BE68" s="146">
        <v>28.6</v>
      </c>
      <c r="BF68" s="146">
        <v>42.5</v>
      </c>
      <c r="BG68" s="146">
        <v>-2</v>
      </c>
      <c r="BH68" s="147" t="s">
        <v>449</v>
      </c>
      <c r="BI68" s="148" t="s">
        <v>478</v>
      </c>
      <c r="BJ68" s="134">
        <v>1104.6</v>
      </c>
      <c r="BK68" s="135" t="s">
        <v>194</v>
      </c>
      <c r="BL68" s="136">
        <v>76.8</v>
      </c>
      <c r="BM68" s="136" t="s">
        <v>194</v>
      </c>
      <c r="BN68" s="136">
        <v>9.1</v>
      </c>
      <c r="BO68" s="137" t="s">
        <v>194</v>
      </c>
      <c r="BP68" s="125" t="s">
        <v>221</v>
      </c>
      <c r="BQ68" s="125" t="s">
        <v>578</v>
      </c>
      <c r="BR68" s="125" t="s">
        <v>579</v>
      </c>
      <c r="BS68" s="125" t="s">
        <v>580</v>
      </c>
      <c r="BT68" s="138">
        <v>1.1</v>
      </c>
      <c r="BU68" s="138">
        <v>1.1</v>
      </c>
      <c r="BV68" s="138">
        <v>25.3</v>
      </c>
      <c r="BW68" s="139" t="s">
        <v>581</v>
      </c>
      <c r="BX68" s="141" t="s">
        <v>582</v>
      </c>
      <c r="BY68" s="139" t="s">
        <v>583</v>
      </c>
      <c r="BZ68" s="141" t="s">
        <v>582</v>
      </c>
    </row>
    <row r="69" spans="53:78" ht="19.5" customHeight="1">
      <c r="BA69" s="127">
        <v>68</v>
      </c>
      <c r="BB69" s="154" t="s">
        <v>584</v>
      </c>
      <c r="BC69" s="167">
        <v>4</v>
      </c>
      <c r="BD69" s="145" t="s">
        <v>548</v>
      </c>
      <c r="BE69" s="146">
        <v>28.3</v>
      </c>
      <c r="BF69" s="146">
        <v>37.5</v>
      </c>
      <c r="BG69" s="146">
        <v>-1.8</v>
      </c>
      <c r="BH69" s="147" t="s">
        <v>460</v>
      </c>
      <c r="BI69" s="148" t="s">
        <v>585</v>
      </c>
      <c r="BJ69" s="134">
        <v>2113.6</v>
      </c>
      <c r="BK69" s="135" t="s">
        <v>194</v>
      </c>
      <c r="BL69" s="136">
        <v>103.2</v>
      </c>
      <c r="BM69" s="136" t="s">
        <v>194</v>
      </c>
      <c r="BN69" s="136">
        <v>13.4</v>
      </c>
      <c r="BO69" s="137" t="s">
        <v>194</v>
      </c>
      <c r="BP69" s="125" t="s">
        <v>586</v>
      </c>
      <c r="BQ69" s="125" t="s">
        <v>342</v>
      </c>
      <c r="BR69" s="125" t="s">
        <v>587</v>
      </c>
      <c r="BS69" s="125" t="s">
        <v>230</v>
      </c>
      <c r="BT69" s="138">
        <v>2.4</v>
      </c>
      <c r="BU69" s="138">
        <v>2.9</v>
      </c>
      <c r="BV69" s="183" t="s">
        <v>194</v>
      </c>
      <c r="BW69" s="139"/>
      <c r="BX69" s="141" t="s">
        <v>588</v>
      </c>
      <c r="BY69" s="139"/>
      <c r="BZ69" s="141" t="s">
        <v>589</v>
      </c>
    </row>
    <row r="70" spans="53:78" ht="19.5" customHeight="1">
      <c r="BA70" s="127">
        <v>69</v>
      </c>
      <c r="BB70" s="144" t="s">
        <v>590</v>
      </c>
      <c r="BC70" s="129">
        <v>14.1</v>
      </c>
      <c r="BD70" s="145" t="s">
        <v>591</v>
      </c>
      <c r="BE70" s="146">
        <v>28.4</v>
      </c>
      <c r="BF70" s="146">
        <v>38.9</v>
      </c>
      <c r="BG70" s="146">
        <v>2.8</v>
      </c>
      <c r="BH70" s="147" t="s">
        <v>592</v>
      </c>
      <c r="BI70" s="148" t="s">
        <v>549</v>
      </c>
      <c r="BJ70" s="134">
        <v>1681.7</v>
      </c>
      <c r="BK70" s="135" t="s">
        <v>194</v>
      </c>
      <c r="BL70" s="136">
        <v>112.7</v>
      </c>
      <c r="BM70" s="136" t="s">
        <v>194</v>
      </c>
      <c r="BN70" s="136">
        <v>32.6</v>
      </c>
      <c r="BO70" s="137" t="s">
        <v>194</v>
      </c>
      <c r="BP70" s="125" t="s">
        <v>231</v>
      </c>
      <c r="BQ70" s="125" t="s">
        <v>147</v>
      </c>
      <c r="BR70" s="125" t="s">
        <v>228</v>
      </c>
      <c r="BS70" s="125" t="s">
        <v>169</v>
      </c>
      <c r="BT70" s="138">
        <v>2.8</v>
      </c>
      <c r="BU70" s="138">
        <v>3.3</v>
      </c>
      <c r="BV70" s="138">
        <v>33.5</v>
      </c>
      <c r="BW70" s="139"/>
      <c r="BX70" s="141" t="s">
        <v>593</v>
      </c>
      <c r="BY70" s="139"/>
      <c r="BZ70" s="141" t="s">
        <v>594</v>
      </c>
    </row>
    <row r="71" spans="53:78" ht="19.5" customHeight="1">
      <c r="BA71" s="127">
        <v>70</v>
      </c>
      <c r="BB71" s="154" t="s">
        <v>595</v>
      </c>
      <c r="BC71" s="167">
        <v>23.5</v>
      </c>
      <c r="BD71" s="145">
        <v>18</v>
      </c>
      <c r="BE71" s="146">
        <v>28.3</v>
      </c>
      <c r="BF71" s="146">
        <v>39.8</v>
      </c>
      <c r="BG71" s="146">
        <v>5</v>
      </c>
      <c r="BH71" s="147" t="s">
        <v>585</v>
      </c>
      <c r="BI71" s="148" t="s">
        <v>549</v>
      </c>
      <c r="BJ71" s="134">
        <v>2073.3</v>
      </c>
      <c r="BK71" s="135" t="s">
        <v>194</v>
      </c>
      <c r="BL71" s="136">
        <v>99.9</v>
      </c>
      <c r="BM71" s="136" t="s">
        <v>194</v>
      </c>
      <c r="BN71" s="136">
        <v>21.1</v>
      </c>
      <c r="BO71" s="137" t="s">
        <v>194</v>
      </c>
      <c r="BP71" s="177" t="s">
        <v>596</v>
      </c>
      <c r="BQ71" s="177" t="s">
        <v>327</v>
      </c>
      <c r="BR71" s="177" t="s">
        <v>315</v>
      </c>
      <c r="BS71" s="177" t="s">
        <v>597</v>
      </c>
      <c r="BT71" s="138">
        <v>2.4</v>
      </c>
      <c r="BU71" s="138">
        <v>2.8</v>
      </c>
      <c r="BV71" s="138">
        <v>33.5</v>
      </c>
      <c r="BW71" s="139"/>
      <c r="BX71" s="141" t="s">
        <v>598</v>
      </c>
      <c r="BY71" s="139"/>
      <c r="BZ71" s="141" t="s">
        <v>498</v>
      </c>
    </row>
    <row r="72" spans="53:78" ht="19.5" customHeight="1">
      <c r="BA72" s="127">
        <v>71</v>
      </c>
      <c r="BB72" s="154" t="s">
        <v>599</v>
      </c>
      <c r="BC72" s="181"/>
      <c r="BD72" s="145" t="s">
        <v>600</v>
      </c>
      <c r="BE72" s="146">
        <v>29.1</v>
      </c>
      <c r="BF72" s="146">
        <v>35.4</v>
      </c>
      <c r="BG72" s="146">
        <v>5</v>
      </c>
      <c r="BH72" s="147" t="s">
        <v>470</v>
      </c>
      <c r="BI72" s="148" t="s">
        <v>450</v>
      </c>
      <c r="BJ72" s="134">
        <v>965.2</v>
      </c>
      <c r="BK72" s="135" t="s">
        <v>194</v>
      </c>
      <c r="BL72" s="136">
        <v>90.3</v>
      </c>
      <c r="BM72" s="136" t="s">
        <v>194</v>
      </c>
      <c r="BN72" s="136">
        <v>3</v>
      </c>
      <c r="BO72" s="137" t="s">
        <v>194</v>
      </c>
      <c r="BP72" s="182" t="s">
        <v>185</v>
      </c>
      <c r="BQ72" s="182" t="s">
        <v>185</v>
      </c>
      <c r="BR72" s="182" t="s">
        <v>185</v>
      </c>
      <c r="BS72" s="182" t="s">
        <v>185</v>
      </c>
      <c r="BT72" s="138">
        <v>5</v>
      </c>
      <c r="BU72" s="138">
        <v>4.6</v>
      </c>
      <c r="BV72" s="183" t="s">
        <v>194</v>
      </c>
      <c r="BW72" s="139"/>
      <c r="BX72" s="141" t="s">
        <v>601</v>
      </c>
      <c r="BY72" s="139"/>
      <c r="BZ72" s="141" t="s">
        <v>602</v>
      </c>
    </row>
    <row r="73" spans="53:78" ht="19.5" customHeight="1">
      <c r="BA73" s="127">
        <v>72</v>
      </c>
      <c r="BB73" s="144" t="s">
        <v>603</v>
      </c>
      <c r="BC73" s="129">
        <v>505.9</v>
      </c>
      <c r="BD73" s="145" t="s">
        <v>604</v>
      </c>
      <c r="BE73" s="146">
        <v>25.8</v>
      </c>
      <c r="BF73" s="146">
        <v>37.3</v>
      </c>
      <c r="BG73" s="146">
        <v>-5.9</v>
      </c>
      <c r="BH73" s="147" t="s">
        <v>516</v>
      </c>
      <c r="BI73" s="148" t="s">
        <v>592</v>
      </c>
      <c r="BJ73" s="134">
        <v>938.9</v>
      </c>
      <c r="BK73" s="135">
        <v>5</v>
      </c>
      <c r="BL73" s="136">
        <v>34.6</v>
      </c>
      <c r="BM73" s="136" t="s">
        <v>194</v>
      </c>
      <c r="BN73" s="136">
        <v>62.1</v>
      </c>
      <c r="BO73" s="137" t="s">
        <v>194</v>
      </c>
      <c r="BP73" s="125" t="s">
        <v>200</v>
      </c>
      <c r="BQ73" s="125" t="s">
        <v>174</v>
      </c>
      <c r="BR73" s="125" t="s">
        <v>232</v>
      </c>
      <c r="BS73" s="125" t="s">
        <v>196</v>
      </c>
      <c r="BT73" s="138">
        <v>1.1</v>
      </c>
      <c r="BU73" s="138">
        <v>0.9</v>
      </c>
      <c r="BV73" s="138">
        <v>20</v>
      </c>
      <c r="BW73" s="139" t="s">
        <v>390</v>
      </c>
      <c r="BX73" s="141" t="s">
        <v>605</v>
      </c>
      <c r="BY73" s="139" t="s">
        <v>606</v>
      </c>
      <c r="BZ73" s="141" t="s">
        <v>607</v>
      </c>
    </row>
    <row r="74" spans="53:78" ht="19.5" customHeight="1">
      <c r="BA74" s="127">
        <v>73</v>
      </c>
      <c r="BB74" s="154" t="s">
        <v>608</v>
      </c>
      <c r="BC74" s="167">
        <v>674</v>
      </c>
      <c r="BD74" s="145" t="s">
        <v>399</v>
      </c>
      <c r="BE74" s="146">
        <v>25.1</v>
      </c>
      <c r="BF74" s="146">
        <v>39.2</v>
      </c>
      <c r="BG74" s="146">
        <v>-9.4</v>
      </c>
      <c r="BH74" s="147" t="s">
        <v>609</v>
      </c>
      <c r="BI74" s="148" t="s">
        <v>450</v>
      </c>
      <c r="BJ74" s="134">
        <v>1218.1</v>
      </c>
      <c r="BK74" s="135">
        <v>5</v>
      </c>
      <c r="BL74" s="136">
        <v>35.1</v>
      </c>
      <c r="BM74" s="136" t="s">
        <v>194</v>
      </c>
      <c r="BN74" s="136">
        <v>12.6</v>
      </c>
      <c r="BO74" s="137" t="s">
        <v>194</v>
      </c>
      <c r="BP74" s="125" t="s">
        <v>414</v>
      </c>
      <c r="BQ74" s="125" t="s">
        <v>343</v>
      </c>
      <c r="BR74" s="125" t="s">
        <v>587</v>
      </c>
      <c r="BS74" s="125" t="s">
        <v>343</v>
      </c>
      <c r="BT74" s="138">
        <v>1.5</v>
      </c>
      <c r="BU74" s="138">
        <v>2.1</v>
      </c>
      <c r="BV74" s="138">
        <v>23.7</v>
      </c>
      <c r="BW74" s="139" t="s">
        <v>610</v>
      </c>
      <c r="BX74" s="141" t="s">
        <v>611</v>
      </c>
      <c r="BY74" s="139" t="s">
        <v>612</v>
      </c>
      <c r="BZ74" s="141" t="s">
        <v>613</v>
      </c>
    </row>
    <row r="75" spans="53:78" ht="19.5" customHeight="1">
      <c r="BA75" s="127">
        <v>74</v>
      </c>
      <c r="BB75" s="154" t="s">
        <v>614</v>
      </c>
      <c r="BC75" s="129">
        <v>2664.4</v>
      </c>
      <c r="BD75" s="145" t="s">
        <v>615</v>
      </c>
      <c r="BE75" s="146">
        <v>16.4</v>
      </c>
      <c r="BF75" s="146">
        <v>34.8</v>
      </c>
      <c r="BG75" s="146">
        <v>-17.5</v>
      </c>
      <c r="BH75" s="147" t="s">
        <v>616</v>
      </c>
      <c r="BI75" s="148" t="s">
        <v>474</v>
      </c>
      <c r="BJ75" s="134">
        <v>766</v>
      </c>
      <c r="BK75" s="135">
        <v>14</v>
      </c>
      <c r="BL75" s="136">
        <v>68.8</v>
      </c>
      <c r="BM75" s="136">
        <v>0.1</v>
      </c>
      <c r="BN75" s="136" t="s">
        <v>194</v>
      </c>
      <c r="BO75" s="137">
        <v>26</v>
      </c>
      <c r="BP75" s="177" t="s">
        <v>617</v>
      </c>
      <c r="BQ75" s="177" t="s">
        <v>442</v>
      </c>
      <c r="BR75" s="177" t="s">
        <v>618</v>
      </c>
      <c r="BS75" s="177" t="s">
        <v>619</v>
      </c>
      <c r="BT75" s="138">
        <v>1.2</v>
      </c>
      <c r="BU75" s="138">
        <v>1.1</v>
      </c>
      <c r="BV75" s="183" t="s">
        <v>194</v>
      </c>
      <c r="BW75" s="139" t="s">
        <v>620</v>
      </c>
      <c r="BX75" s="141" t="s">
        <v>621</v>
      </c>
      <c r="BY75" s="139" t="s">
        <v>622</v>
      </c>
      <c r="BZ75" s="141" t="s">
        <v>623</v>
      </c>
    </row>
    <row r="76" spans="53:78" ht="19.5" customHeight="1">
      <c r="BA76" s="127">
        <v>75</v>
      </c>
      <c r="BB76" s="154" t="s">
        <v>624</v>
      </c>
      <c r="BC76" s="129">
        <v>3393.5</v>
      </c>
      <c r="BD76" s="145" t="s">
        <v>625</v>
      </c>
      <c r="BE76" s="146">
        <v>14</v>
      </c>
      <c r="BF76" s="146">
        <v>31.7</v>
      </c>
      <c r="BG76" s="146">
        <v>-28.7</v>
      </c>
      <c r="BH76" s="147" t="s">
        <v>616</v>
      </c>
      <c r="BI76" s="148" t="s">
        <v>571</v>
      </c>
      <c r="BJ76" s="134">
        <v>658.8</v>
      </c>
      <c r="BK76" s="135">
        <v>18</v>
      </c>
      <c r="BL76" s="136">
        <v>80.1</v>
      </c>
      <c r="BM76" s="136" t="s">
        <v>194</v>
      </c>
      <c r="BN76" s="136">
        <v>0.6</v>
      </c>
      <c r="BO76" s="137">
        <v>95</v>
      </c>
      <c r="BP76" s="177" t="s">
        <v>617</v>
      </c>
      <c r="BQ76" s="177" t="s">
        <v>461</v>
      </c>
      <c r="BR76" s="177" t="s">
        <v>626</v>
      </c>
      <c r="BS76" s="177" t="s">
        <v>359</v>
      </c>
      <c r="BT76" s="138">
        <v>1.7</v>
      </c>
      <c r="BU76" s="138">
        <v>1.6</v>
      </c>
      <c r="BV76" s="138">
        <v>31</v>
      </c>
      <c r="BW76" s="139" t="s">
        <v>463</v>
      </c>
      <c r="BX76" s="141" t="s">
        <v>627</v>
      </c>
      <c r="BY76" s="139" t="s">
        <v>612</v>
      </c>
      <c r="BZ76" s="141" t="s">
        <v>628</v>
      </c>
    </row>
    <row r="77" spans="53:78" ht="19.5" customHeight="1">
      <c r="BA77" s="127">
        <v>76</v>
      </c>
      <c r="BB77" s="144" t="s">
        <v>629</v>
      </c>
      <c r="BC77" s="129">
        <v>259.1</v>
      </c>
      <c r="BD77" s="145" t="s">
        <v>630</v>
      </c>
      <c r="BE77" s="146">
        <v>28.1</v>
      </c>
      <c r="BF77" s="146">
        <v>40.2</v>
      </c>
      <c r="BG77" s="146">
        <v>-1.8</v>
      </c>
      <c r="BH77" s="147" t="s">
        <v>549</v>
      </c>
      <c r="BI77" s="148" t="s">
        <v>571</v>
      </c>
      <c r="BJ77" s="134">
        <v>1082.9</v>
      </c>
      <c r="BK77" s="135">
        <v>3</v>
      </c>
      <c r="BL77" s="136">
        <v>36.5</v>
      </c>
      <c r="BM77" s="136" t="s">
        <v>194</v>
      </c>
      <c r="BN77" s="136">
        <v>43</v>
      </c>
      <c r="BO77" s="137" t="s">
        <v>194</v>
      </c>
      <c r="BP77" s="125" t="s">
        <v>215</v>
      </c>
      <c r="BQ77" s="125" t="s">
        <v>191</v>
      </c>
      <c r="BR77" s="125" t="s">
        <v>233</v>
      </c>
      <c r="BS77" s="125" t="s">
        <v>234</v>
      </c>
      <c r="BT77" s="138">
        <v>1.4</v>
      </c>
      <c r="BU77" s="138">
        <v>1.1</v>
      </c>
      <c r="BV77" s="138">
        <v>21.9</v>
      </c>
      <c r="BW77" s="139" t="s">
        <v>292</v>
      </c>
      <c r="BX77" s="141" t="s">
        <v>631</v>
      </c>
      <c r="BY77" s="139" t="s">
        <v>277</v>
      </c>
      <c r="BZ77" s="141" t="s">
        <v>363</v>
      </c>
    </row>
    <row r="78" spans="53:78" ht="19.5" customHeight="1">
      <c r="BA78" s="127">
        <v>77</v>
      </c>
      <c r="BB78" s="185" t="s">
        <v>632</v>
      </c>
      <c r="BC78" s="129">
        <v>663.7</v>
      </c>
      <c r="BD78" s="145" t="s">
        <v>633</v>
      </c>
      <c r="BE78" s="146">
        <v>25.4</v>
      </c>
      <c r="BF78" s="146">
        <v>38.1</v>
      </c>
      <c r="BG78" s="146">
        <v>-8.4</v>
      </c>
      <c r="BH78" s="147" t="s">
        <v>460</v>
      </c>
      <c r="BI78" s="148" t="s">
        <v>567</v>
      </c>
      <c r="BJ78" s="134">
        <v>1375.6</v>
      </c>
      <c r="BK78" s="135">
        <v>14</v>
      </c>
      <c r="BL78" s="136">
        <v>52.7</v>
      </c>
      <c r="BM78" s="136" t="s">
        <v>194</v>
      </c>
      <c r="BN78" s="136">
        <v>20</v>
      </c>
      <c r="BO78" s="137" t="s">
        <v>194</v>
      </c>
      <c r="BP78" s="125" t="s">
        <v>429</v>
      </c>
      <c r="BQ78" s="125" t="s">
        <v>634</v>
      </c>
      <c r="BR78" s="125" t="s">
        <v>587</v>
      </c>
      <c r="BS78" s="125" t="s">
        <v>635</v>
      </c>
      <c r="BT78" s="138">
        <v>0.8</v>
      </c>
      <c r="BU78" s="138">
        <v>1.1</v>
      </c>
      <c r="BV78" s="138">
        <v>12.9</v>
      </c>
      <c r="BW78" s="139" t="s">
        <v>636</v>
      </c>
      <c r="BX78" s="141" t="s">
        <v>464</v>
      </c>
      <c r="BY78" s="139" t="s">
        <v>463</v>
      </c>
      <c r="BZ78" s="141" t="s">
        <v>637</v>
      </c>
    </row>
    <row r="79" spans="53:78" ht="19.5" customHeight="1">
      <c r="BA79" s="127">
        <v>78</v>
      </c>
      <c r="BB79" s="154" t="s">
        <v>638</v>
      </c>
      <c r="BC79" s="129">
        <v>1590.7</v>
      </c>
      <c r="BD79" s="145" t="s">
        <v>639</v>
      </c>
      <c r="BE79" s="146">
        <v>22.6</v>
      </c>
      <c r="BF79" s="146">
        <v>36.5</v>
      </c>
      <c r="BG79" s="146">
        <v>-3.8</v>
      </c>
      <c r="BH79" s="147" t="s">
        <v>640</v>
      </c>
      <c r="BI79" s="148" t="s">
        <v>474</v>
      </c>
      <c r="BJ79" s="134">
        <v>1002.6</v>
      </c>
      <c r="BK79" s="135">
        <v>13</v>
      </c>
      <c r="BL79" s="136">
        <v>72.9</v>
      </c>
      <c r="BM79" s="136" t="s">
        <v>194</v>
      </c>
      <c r="BN79" s="136">
        <v>0.3</v>
      </c>
      <c r="BO79" s="137">
        <v>9</v>
      </c>
      <c r="BP79" s="125" t="s">
        <v>482</v>
      </c>
      <c r="BQ79" s="125" t="s">
        <v>578</v>
      </c>
      <c r="BR79" s="125" t="s">
        <v>618</v>
      </c>
      <c r="BS79" s="125" t="s">
        <v>526</v>
      </c>
      <c r="BT79" s="138">
        <v>1.3</v>
      </c>
      <c r="BU79" s="138">
        <v>1.8</v>
      </c>
      <c r="BV79" s="138">
        <v>25.3</v>
      </c>
      <c r="BW79" s="139" t="s">
        <v>641</v>
      </c>
      <c r="BX79" s="141" t="s">
        <v>631</v>
      </c>
      <c r="BY79" s="139" t="s">
        <v>318</v>
      </c>
      <c r="BZ79" s="141" t="s">
        <v>443</v>
      </c>
    </row>
    <row r="80" spans="53:78" ht="19.5" customHeight="1">
      <c r="BA80" s="127">
        <v>79</v>
      </c>
      <c r="BB80" s="144" t="s">
        <v>642</v>
      </c>
      <c r="BC80" s="129">
        <v>1071.3</v>
      </c>
      <c r="BD80" s="145" t="s">
        <v>643</v>
      </c>
      <c r="BE80" s="146">
        <v>24</v>
      </c>
      <c r="BF80" s="146">
        <v>37.5</v>
      </c>
      <c r="BG80" s="146">
        <v>-7.8</v>
      </c>
      <c r="BH80" s="147" t="s">
        <v>450</v>
      </c>
      <c r="BI80" s="148" t="s">
        <v>644</v>
      </c>
      <c r="BJ80" s="134">
        <v>1127.1</v>
      </c>
      <c r="BK80" s="135">
        <v>16</v>
      </c>
      <c r="BL80" s="136">
        <v>51.6</v>
      </c>
      <c r="BM80" s="136" t="s">
        <v>194</v>
      </c>
      <c r="BN80" s="136">
        <v>18.7</v>
      </c>
      <c r="BO80" s="137" t="s">
        <v>194</v>
      </c>
      <c r="BP80" s="125" t="s">
        <v>208</v>
      </c>
      <c r="BQ80" s="125" t="s">
        <v>156</v>
      </c>
      <c r="BR80" s="125" t="s">
        <v>233</v>
      </c>
      <c r="BS80" s="125" t="s">
        <v>217</v>
      </c>
      <c r="BT80" s="138">
        <v>2</v>
      </c>
      <c r="BU80" s="138">
        <v>2.2</v>
      </c>
      <c r="BV80" s="138">
        <v>21.9</v>
      </c>
      <c r="BW80" s="139" t="s">
        <v>507</v>
      </c>
      <c r="BX80" s="141" t="s">
        <v>559</v>
      </c>
      <c r="BY80" s="139"/>
      <c r="BZ80" s="141"/>
    </row>
    <row r="81" spans="53:78" ht="19.5" customHeight="1">
      <c r="BA81" s="127">
        <v>80</v>
      </c>
      <c r="BB81" s="154" t="s">
        <v>645</v>
      </c>
      <c r="BC81" s="167">
        <v>844.9</v>
      </c>
      <c r="BD81" s="145" t="s">
        <v>646</v>
      </c>
      <c r="BE81" s="146">
        <v>25.3</v>
      </c>
      <c r="BF81" s="146">
        <v>38.7</v>
      </c>
      <c r="BG81" s="146">
        <v>-7.1</v>
      </c>
      <c r="BH81" s="147" t="s">
        <v>567</v>
      </c>
      <c r="BI81" s="148" t="s">
        <v>644</v>
      </c>
      <c r="BJ81" s="134">
        <v>1094.2</v>
      </c>
      <c r="BK81" s="135">
        <v>11</v>
      </c>
      <c r="BL81" s="136">
        <v>52.6</v>
      </c>
      <c r="BM81" s="136" t="s">
        <v>194</v>
      </c>
      <c r="BN81" s="136">
        <v>21.4</v>
      </c>
      <c r="BO81" s="137" t="s">
        <v>194</v>
      </c>
      <c r="BP81" s="125" t="s">
        <v>235</v>
      </c>
      <c r="BQ81" s="125" t="s">
        <v>647</v>
      </c>
      <c r="BR81" s="125" t="s">
        <v>233</v>
      </c>
      <c r="BS81" s="125" t="s">
        <v>335</v>
      </c>
      <c r="BT81" s="138">
        <v>1.1</v>
      </c>
      <c r="BU81" s="138">
        <v>0.9</v>
      </c>
      <c r="BV81" s="138">
        <v>21.9</v>
      </c>
      <c r="BW81" s="139" t="s">
        <v>463</v>
      </c>
      <c r="BX81" s="141" t="s">
        <v>648</v>
      </c>
      <c r="BY81" s="139" t="s">
        <v>463</v>
      </c>
      <c r="BZ81" s="141" t="s">
        <v>331</v>
      </c>
    </row>
    <row r="82" spans="53:78" ht="19.5" customHeight="1">
      <c r="BA82" s="127">
        <v>81</v>
      </c>
      <c r="BB82" s="154" t="s">
        <v>649</v>
      </c>
      <c r="BC82" s="181"/>
      <c r="BD82" s="145" t="s">
        <v>650</v>
      </c>
      <c r="BE82" s="146">
        <v>21.8</v>
      </c>
      <c r="BF82" s="146">
        <v>33.8</v>
      </c>
      <c r="BG82" s="146">
        <v>-10.9</v>
      </c>
      <c r="BH82" s="147" t="s">
        <v>592</v>
      </c>
      <c r="BI82" s="148" t="s">
        <v>450</v>
      </c>
      <c r="BJ82" s="134">
        <v>952</v>
      </c>
      <c r="BK82" s="135">
        <v>18</v>
      </c>
      <c r="BL82" s="136">
        <v>61.3</v>
      </c>
      <c r="BM82" s="136" t="s">
        <v>194</v>
      </c>
      <c r="BN82" s="136">
        <v>17.2</v>
      </c>
      <c r="BO82" s="137" t="s">
        <v>194</v>
      </c>
      <c r="BP82" s="125" t="s">
        <v>235</v>
      </c>
      <c r="BQ82" s="125" t="s">
        <v>286</v>
      </c>
      <c r="BR82" s="125" t="s">
        <v>651</v>
      </c>
      <c r="BS82" s="125" t="s">
        <v>286</v>
      </c>
      <c r="BT82" s="138">
        <v>1.1</v>
      </c>
      <c r="BU82" s="138">
        <v>0.8</v>
      </c>
      <c r="BV82" s="183" t="s">
        <v>194</v>
      </c>
      <c r="BW82" s="139" t="s">
        <v>323</v>
      </c>
      <c r="BX82" s="141" t="s">
        <v>582</v>
      </c>
      <c r="BY82" s="139" t="s">
        <v>283</v>
      </c>
      <c r="BZ82" s="141" t="s">
        <v>652</v>
      </c>
    </row>
    <row r="83" spans="53:78" ht="19.5" customHeight="1">
      <c r="BA83" s="127">
        <v>82</v>
      </c>
      <c r="BB83" s="154" t="s">
        <v>653</v>
      </c>
      <c r="BC83" s="181"/>
      <c r="BD83" s="145">
        <v>6</v>
      </c>
      <c r="BE83" s="146">
        <v>22.2</v>
      </c>
      <c r="BF83" s="146">
        <v>34.6</v>
      </c>
      <c r="BG83" s="146">
        <v>-7.8</v>
      </c>
      <c r="BH83" s="147" t="s">
        <v>567</v>
      </c>
      <c r="BI83" s="148" t="s">
        <v>567</v>
      </c>
      <c r="BJ83" s="134">
        <v>1323.8</v>
      </c>
      <c r="BK83" s="135">
        <v>24</v>
      </c>
      <c r="BL83" s="136">
        <v>77</v>
      </c>
      <c r="BM83" s="136" t="s">
        <v>194</v>
      </c>
      <c r="BN83" s="136">
        <v>21.2</v>
      </c>
      <c r="BO83" s="137" t="s">
        <v>194</v>
      </c>
      <c r="BP83" s="182" t="s">
        <v>185</v>
      </c>
      <c r="BQ83" s="182" t="s">
        <v>185</v>
      </c>
      <c r="BR83" s="182" t="s">
        <v>185</v>
      </c>
      <c r="BS83" s="182" t="s">
        <v>185</v>
      </c>
      <c r="BT83" s="138">
        <v>1.7</v>
      </c>
      <c r="BU83" s="138">
        <v>2.1</v>
      </c>
      <c r="BV83" s="183" t="s">
        <v>194</v>
      </c>
      <c r="BW83" s="139" t="s">
        <v>278</v>
      </c>
      <c r="BX83" s="141" t="s">
        <v>393</v>
      </c>
      <c r="BY83" s="139" t="s">
        <v>258</v>
      </c>
      <c r="BZ83" s="141" t="s">
        <v>654</v>
      </c>
    </row>
    <row r="84" spans="53:78" ht="19.5" customHeight="1">
      <c r="BA84" s="127">
        <v>83</v>
      </c>
      <c r="BB84" s="144" t="s">
        <v>655</v>
      </c>
      <c r="BC84" s="129">
        <v>1891.4</v>
      </c>
      <c r="BD84" s="145" t="s">
        <v>656</v>
      </c>
      <c r="BE84" s="146">
        <v>19.8</v>
      </c>
      <c r="BF84" s="146">
        <v>31.5</v>
      </c>
      <c r="BG84" s="146">
        <v>-5.4</v>
      </c>
      <c r="BH84" s="147" t="s">
        <v>657</v>
      </c>
      <c r="BI84" s="148" t="s">
        <v>549</v>
      </c>
      <c r="BJ84" s="134">
        <v>1003.8</v>
      </c>
      <c r="BK84" s="135">
        <v>36</v>
      </c>
      <c r="BL84" s="136">
        <v>66.3</v>
      </c>
      <c r="BM84" s="136" t="s">
        <v>194</v>
      </c>
      <c r="BN84" s="136">
        <v>6.2</v>
      </c>
      <c r="BO84" s="137" t="s">
        <v>194</v>
      </c>
      <c r="BP84" s="125" t="s">
        <v>227</v>
      </c>
      <c r="BQ84" s="125" t="s">
        <v>147</v>
      </c>
      <c r="BR84" s="125" t="s">
        <v>236</v>
      </c>
      <c r="BS84" s="125" t="s">
        <v>219</v>
      </c>
      <c r="BT84" s="138">
        <v>1.9</v>
      </c>
      <c r="BU84" s="138">
        <v>2.5</v>
      </c>
      <c r="BV84" s="138">
        <v>20</v>
      </c>
      <c r="BW84" s="139" t="s">
        <v>302</v>
      </c>
      <c r="BX84" s="141" t="s">
        <v>431</v>
      </c>
      <c r="BY84" s="139" t="s">
        <v>658</v>
      </c>
      <c r="BZ84" s="141" t="s">
        <v>659</v>
      </c>
    </row>
    <row r="85" spans="53:78" ht="19.5" customHeight="1">
      <c r="BA85" s="127">
        <v>84</v>
      </c>
      <c r="BB85" s="154" t="s">
        <v>660</v>
      </c>
      <c r="BC85" s="129">
        <v>2393.2</v>
      </c>
      <c r="BD85" s="145" t="s">
        <v>661</v>
      </c>
      <c r="BE85" s="146">
        <v>18</v>
      </c>
      <c r="BF85" s="146">
        <v>32.3</v>
      </c>
      <c r="BG85" s="146">
        <v>-7.5</v>
      </c>
      <c r="BH85" s="147" t="s">
        <v>662</v>
      </c>
      <c r="BI85" s="148" t="s">
        <v>470</v>
      </c>
      <c r="BJ85" s="134">
        <v>933.9</v>
      </c>
      <c r="BK85" s="135">
        <v>32</v>
      </c>
      <c r="BL85" s="136">
        <v>75.8</v>
      </c>
      <c r="BM85" s="136" t="s">
        <v>194</v>
      </c>
      <c r="BN85" s="136">
        <v>0.9</v>
      </c>
      <c r="BO85" s="137" t="s">
        <v>194</v>
      </c>
      <c r="BP85" s="125" t="s">
        <v>208</v>
      </c>
      <c r="BQ85" s="125" t="s">
        <v>288</v>
      </c>
      <c r="BR85" s="125" t="s">
        <v>663</v>
      </c>
      <c r="BS85" s="125" t="s">
        <v>543</v>
      </c>
      <c r="BT85" s="138">
        <v>2.3</v>
      </c>
      <c r="BU85" s="138">
        <v>4.1</v>
      </c>
      <c r="BV85" s="138">
        <v>21.9</v>
      </c>
      <c r="BW85" s="139" t="s">
        <v>337</v>
      </c>
      <c r="BX85" s="141" t="s">
        <v>405</v>
      </c>
      <c r="BY85" s="139"/>
      <c r="BZ85" s="141" t="s">
        <v>664</v>
      </c>
    </row>
    <row r="86" spans="53:78" ht="19.5" customHeight="1">
      <c r="BA86" s="127">
        <v>85</v>
      </c>
      <c r="BB86" s="154" t="s">
        <v>665</v>
      </c>
      <c r="BC86" s="167">
        <v>1774.6</v>
      </c>
      <c r="BD86" s="145" t="s">
        <v>666</v>
      </c>
      <c r="BE86" s="146">
        <v>20.8</v>
      </c>
      <c r="BF86" s="146">
        <v>33.4</v>
      </c>
      <c r="BG86" s="146">
        <v>-4.8</v>
      </c>
      <c r="BH86" s="147" t="s">
        <v>667</v>
      </c>
      <c r="BI86" s="148" t="s">
        <v>474</v>
      </c>
      <c r="BJ86" s="134">
        <v>816.4</v>
      </c>
      <c r="BK86" s="135">
        <v>22</v>
      </c>
      <c r="BL86" s="136">
        <v>60.5</v>
      </c>
      <c r="BM86" s="136" t="s">
        <v>194</v>
      </c>
      <c r="BN86" s="136">
        <v>26.3</v>
      </c>
      <c r="BO86" s="137" t="s">
        <v>194</v>
      </c>
      <c r="BP86" s="125" t="s">
        <v>227</v>
      </c>
      <c r="BQ86" s="125" t="s">
        <v>423</v>
      </c>
      <c r="BR86" s="125" t="s">
        <v>668</v>
      </c>
      <c r="BS86" s="125" t="s">
        <v>669</v>
      </c>
      <c r="BT86" s="138">
        <v>1.3</v>
      </c>
      <c r="BU86" s="138">
        <v>1.8</v>
      </c>
      <c r="BV86" s="183" t="s">
        <v>194</v>
      </c>
      <c r="BW86" s="139" t="s">
        <v>390</v>
      </c>
      <c r="BX86" s="141" t="s">
        <v>670</v>
      </c>
      <c r="BY86" s="139" t="s">
        <v>390</v>
      </c>
      <c r="BZ86" s="141" t="s">
        <v>671</v>
      </c>
    </row>
    <row r="87" spans="53:78" ht="19.5" customHeight="1">
      <c r="BA87" s="127">
        <v>86</v>
      </c>
      <c r="BB87" s="154" t="s">
        <v>672</v>
      </c>
      <c r="BC87" s="129">
        <v>1302.1</v>
      </c>
      <c r="BD87" s="145" t="s">
        <v>673</v>
      </c>
      <c r="BE87" s="146">
        <v>21.8</v>
      </c>
      <c r="BF87" s="146">
        <v>35.7</v>
      </c>
      <c r="BG87" s="146">
        <v>-2.5</v>
      </c>
      <c r="BH87" s="147" t="s">
        <v>516</v>
      </c>
      <c r="BI87" s="148" t="s">
        <v>585</v>
      </c>
      <c r="BJ87" s="134">
        <v>1546.2</v>
      </c>
      <c r="BK87" s="135" t="s">
        <v>194</v>
      </c>
      <c r="BL87" s="136">
        <v>102.7</v>
      </c>
      <c r="BM87" s="136" t="s">
        <v>194</v>
      </c>
      <c r="BN87" s="136">
        <v>118.8</v>
      </c>
      <c r="BO87" s="137" t="s">
        <v>194</v>
      </c>
      <c r="BP87" s="125" t="s">
        <v>674</v>
      </c>
      <c r="BQ87" s="125" t="s">
        <v>552</v>
      </c>
      <c r="BR87" s="125" t="s">
        <v>663</v>
      </c>
      <c r="BS87" s="125" t="s">
        <v>359</v>
      </c>
      <c r="BT87" s="138">
        <v>1</v>
      </c>
      <c r="BU87" s="138">
        <v>1</v>
      </c>
      <c r="BV87" s="183" t="s">
        <v>194</v>
      </c>
      <c r="BW87" s="139" t="s">
        <v>675</v>
      </c>
      <c r="BX87" s="141" t="s">
        <v>284</v>
      </c>
      <c r="BY87" s="139" t="s">
        <v>622</v>
      </c>
      <c r="BZ87" s="141" t="s">
        <v>676</v>
      </c>
    </row>
    <row r="88" spans="53:78" ht="19.5" customHeight="1">
      <c r="BA88" s="127">
        <v>87</v>
      </c>
      <c r="BB88" s="144" t="s">
        <v>677</v>
      </c>
      <c r="BC88" s="129">
        <v>3648.7</v>
      </c>
      <c r="BD88" s="145" t="s">
        <v>678</v>
      </c>
      <c r="BE88" s="146">
        <v>15.4</v>
      </c>
      <c r="BF88" s="146">
        <v>29.4</v>
      </c>
      <c r="BG88" s="146">
        <v>-16.5</v>
      </c>
      <c r="BH88" s="147" t="s">
        <v>679</v>
      </c>
      <c r="BI88" s="148" t="s">
        <v>680</v>
      </c>
      <c r="BJ88" s="134">
        <v>431.3</v>
      </c>
      <c r="BK88" s="135">
        <v>12</v>
      </c>
      <c r="BL88" s="136">
        <v>72.6</v>
      </c>
      <c r="BM88" s="136">
        <v>6</v>
      </c>
      <c r="BN88" s="136" t="s">
        <v>194</v>
      </c>
      <c r="BO88" s="137">
        <v>26</v>
      </c>
      <c r="BP88" s="125" t="s">
        <v>215</v>
      </c>
      <c r="BQ88" s="125" t="s">
        <v>219</v>
      </c>
      <c r="BR88" s="125" t="s">
        <v>237</v>
      </c>
      <c r="BS88" s="125" t="s">
        <v>143</v>
      </c>
      <c r="BT88" s="138">
        <v>1.8</v>
      </c>
      <c r="BU88" s="138">
        <v>2.2</v>
      </c>
      <c r="BV88" s="138">
        <v>23.7</v>
      </c>
      <c r="BW88" s="139" t="s">
        <v>434</v>
      </c>
      <c r="BX88" s="141" t="s">
        <v>681</v>
      </c>
      <c r="BY88" s="139" t="s">
        <v>294</v>
      </c>
      <c r="BZ88" s="141" t="s">
        <v>682</v>
      </c>
    </row>
    <row r="89" spans="53:78" ht="19.5" customHeight="1">
      <c r="BA89" s="127">
        <v>88</v>
      </c>
      <c r="BB89" s="154" t="s">
        <v>683</v>
      </c>
      <c r="BC89" s="129">
        <v>3306</v>
      </c>
      <c r="BD89" s="145" t="s">
        <v>684</v>
      </c>
      <c r="BE89" s="146">
        <v>16.1</v>
      </c>
      <c r="BF89" s="146">
        <v>33.4</v>
      </c>
      <c r="BG89" s="146">
        <v>-19.3</v>
      </c>
      <c r="BH89" s="147" t="s">
        <v>685</v>
      </c>
      <c r="BI89" s="148" t="s">
        <v>686</v>
      </c>
      <c r="BJ89" s="134">
        <v>480.6</v>
      </c>
      <c r="BK89" s="135">
        <v>11</v>
      </c>
      <c r="BL89" s="136">
        <v>55.6</v>
      </c>
      <c r="BM89" s="136">
        <v>7.9</v>
      </c>
      <c r="BN89" s="136" t="s">
        <v>194</v>
      </c>
      <c r="BO89" s="137">
        <v>81</v>
      </c>
      <c r="BP89" s="177" t="s">
        <v>617</v>
      </c>
      <c r="BQ89" s="177" t="s">
        <v>687</v>
      </c>
      <c r="BR89" s="177" t="s">
        <v>688</v>
      </c>
      <c r="BS89" s="177" t="s">
        <v>327</v>
      </c>
      <c r="BT89" s="138">
        <v>1.4</v>
      </c>
      <c r="BU89" s="138">
        <v>1</v>
      </c>
      <c r="BV89" s="138">
        <v>25.3</v>
      </c>
      <c r="BW89" s="139" t="s">
        <v>519</v>
      </c>
      <c r="BX89" s="141" t="s">
        <v>689</v>
      </c>
      <c r="BY89" s="139" t="s">
        <v>610</v>
      </c>
      <c r="BZ89" s="141" t="s">
        <v>690</v>
      </c>
    </row>
    <row r="90" spans="53:78" ht="19.5" customHeight="1">
      <c r="BA90" s="127">
        <v>89</v>
      </c>
      <c r="BB90" s="154" t="s">
        <v>691</v>
      </c>
      <c r="BC90" s="129">
        <v>4507</v>
      </c>
      <c r="BD90" s="145" t="s">
        <v>692</v>
      </c>
      <c r="BE90" s="146">
        <v>8.8</v>
      </c>
      <c r="BF90" s="146">
        <v>22.6</v>
      </c>
      <c r="BG90" s="146">
        <v>-41.2</v>
      </c>
      <c r="BH90" s="147" t="s">
        <v>693</v>
      </c>
      <c r="BI90" s="148" t="s">
        <v>571</v>
      </c>
      <c r="BJ90" s="134">
        <v>410.1</v>
      </c>
      <c r="BK90" s="135">
        <v>20</v>
      </c>
      <c r="BL90" s="136">
        <v>83.6</v>
      </c>
      <c r="BM90" s="136">
        <v>7.3</v>
      </c>
      <c r="BN90" s="136">
        <v>6.2</v>
      </c>
      <c r="BO90" s="137">
        <v>281</v>
      </c>
      <c r="BP90" s="182"/>
      <c r="BQ90" s="182"/>
      <c r="BR90" s="182"/>
      <c r="BS90" s="182"/>
      <c r="BT90" s="138">
        <v>2.4</v>
      </c>
      <c r="BU90" s="138">
        <v>3.2</v>
      </c>
      <c r="BV90" s="138">
        <v>31.3</v>
      </c>
      <c r="BW90" s="139" t="s">
        <v>434</v>
      </c>
      <c r="BX90" s="141" t="s">
        <v>694</v>
      </c>
      <c r="BY90" s="139" t="s">
        <v>434</v>
      </c>
      <c r="BZ90" s="141" t="s">
        <v>695</v>
      </c>
    </row>
    <row r="91" spans="53:78" ht="19.5" customHeight="1">
      <c r="BA91" s="127">
        <v>90</v>
      </c>
      <c r="BB91" s="154" t="s">
        <v>696</v>
      </c>
      <c r="BC91" s="181">
        <v>3837</v>
      </c>
      <c r="BD91" s="145" t="s">
        <v>697</v>
      </c>
      <c r="BE91" s="146">
        <v>14.5</v>
      </c>
      <c r="BF91" s="146">
        <v>28.2</v>
      </c>
      <c r="BG91" s="146">
        <v>-25.1</v>
      </c>
      <c r="BH91" s="147" t="s">
        <v>698</v>
      </c>
      <c r="BI91" s="148" t="s">
        <v>699</v>
      </c>
      <c r="BJ91" s="134">
        <v>413.7</v>
      </c>
      <c r="BK91" s="135">
        <v>8</v>
      </c>
      <c r="BL91" s="136">
        <v>76.9</v>
      </c>
      <c r="BM91" s="136">
        <v>8.6</v>
      </c>
      <c r="BN91" s="136">
        <v>0.1</v>
      </c>
      <c r="BO91" s="137">
        <v>67</v>
      </c>
      <c r="BP91" s="125" t="s">
        <v>215</v>
      </c>
      <c r="BQ91" s="125" t="s">
        <v>526</v>
      </c>
      <c r="BR91" s="125" t="s">
        <v>700</v>
      </c>
      <c r="BS91" s="125" t="s">
        <v>381</v>
      </c>
      <c r="BT91" s="138">
        <v>1.5</v>
      </c>
      <c r="BU91" s="138">
        <v>1.9</v>
      </c>
      <c r="BV91" s="138">
        <v>23.7</v>
      </c>
      <c r="BW91" s="139" t="s">
        <v>701</v>
      </c>
      <c r="BX91" s="141" t="s">
        <v>702</v>
      </c>
      <c r="BY91" s="139" t="s">
        <v>701</v>
      </c>
      <c r="BZ91" s="141" t="s">
        <v>703</v>
      </c>
    </row>
    <row r="92" spans="53:78" ht="19.5" customHeight="1">
      <c r="BA92" s="127">
        <v>91</v>
      </c>
      <c r="BB92" s="144" t="s">
        <v>704</v>
      </c>
      <c r="BC92" s="129">
        <v>396.9</v>
      </c>
      <c r="BD92" s="145">
        <v>-1</v>
      </c>
      <c r="BE92" s="146">
        <v>26.6</v>
      </c>
      <c r="BF92" s="146">
        <v>41.7</v>
      </c>
      <c r="BG92" s="146">
        <v>-20.6</v>
      </c>
      <c r="BH92" s="147" t="s">
        <v>667</v>
      </c>
      <c r="BI92" s="148" t="s">
        <v>515</v>
      </c>
      <c r="BJ92" s="134">
        <v>591.1</v>
      </c>
      <c r="BK92" s="135">
        <v>22</v>
      </c>
      <c r="BL92" s="136">
        <v>16.7</v>
      </c>
      <c r="BM92" s="136">
        <v>1.6</v>
      </c>
      <c r="BN92" s="136">
        <v>41.1</v>
      </c>
      <c r="BO92" s="137">
        <v>45</v>
      </c>
      <c r="BP92" s="125" t="s">
        <v>199</v>
      </c>
      <c r="BQ92" s="125" t="s">
        <v>201</v>
      </c>
      <c r="BR92" s="125" t="s">
        <v>226</v>
      </c>
      <c r="BS92" s="125" t="s">
        <v>214</v>
      </c>
      <c r="BT92" s="138">
        <v>2.1</v>
      </c>
      <c r="BU92" s="138">
        <v>1.7</v>
      </c>
      <c r="BV92" s="138">
        <v>23.7</v>
      </c>
      <c r="BW92" s="139" t="s">
        <v>258</v>
      </c>
      <c r="BX92" s="141" t="s">
        <v>705</v>
      </c>
      <c r="BY92" s="139" t="s">
        <v>318</v>
      </c>
      <c r="BZ92" s="141" t="s">
        <v>406</v>
      </c>
    </row>
    <row r="93" spans="53:78" ht="19.5" customHeight="1">
      <c r="BA93" s="127">
        <v>92</v>
      </c>
      <c r="BB93" s="154" t="s">
        <v>706</v>
      </c>
      <c r="BC93" s="129">
        <v>1057.5</v>
      </c>
      <c r="BD93" s="145">
        <v>-10</v>
      </c>
      <c r="BE93" s="146">
        <v>23.4</v>
      </c>
      <c r="BF93" s="146">
        <v>38.6</v>
      </c>
      <c r="BG93" s="146">
        <v>-32.7</v>
      </c>
      <c r="BH93" s="147" t="s">
        <v>707</v>
      </c>
      <c r="BI93" s="148" t="s">
        <v>708</v>
      </c>
      <c r="BJ93" s="134">
        <v>410.1</v>
      </c>
      <c r="BK93" s="135">
        <v>15</v>
      </c>
      <c r="BL93" s="136">
        <v>29.6</v>
      </c>
      <c r="BM93" s="136">
        <v>13.8</v>
      </c>
      <c r="BN93" s="136">
        <v>8.9</v>
      </c>
      <c r="BO93" s="137">
        <v>148</v>
      </c>
      <c r="BP93" s="177" t="s">
        <v>709</v>
      </c>
      <c r="BQ93" s="177" t="s">
        <v>357</v>
      </c>
      <c r="BR93" s="177" t="s">
        <v>238</v>
      </c>
      <c r="BS93" s="177" t="s">
        <v>647</v>
      </c>
      <c r="BT93" s="138">
        <v>2.5</v>
      </c>
      <c r="BU93" s="138">
        <v>1.8</v>
      </c>
      <c r="BV93" s="138">
        <v>28.3</v>
      </c>
      <c r="BW93" s="139" t="s">
        <v>258</v>
      </c>
      <c r="BX93" s="141" t="s">
        <v>710</v>
      </c>
      <c r="BY93" s="139" t="s">
        <v>711</v>
      </c>
      <c r="BZ93" s="141" t="s">
        <v>261</v>
      </c>
    </row>
    <row r="94" spans="53:78" ht="19.5" customHeight="1">
      <c r="BA94" s="127">
        <v>93</v>
      </c>
      <c r="BB94" s="154" t="s">
        <v>712</v>
      </c>
      <c r="BC94" s="181">
        <v>958.7</v>
      </c>
      <c r="BD94" s="145" t="s">
        <v>713</v>
      </c>
      <c r="BE94" s="146">
        <v>22.9</v>
      </c>
      <c r="BF94" s="146">
        <v>39.7</v>
      </c>
      <c r="BG94" s="146">
        <v>-25.4</v>
      </c>
      <c r="BH94" s="147" t="s">
        <v>699</v>
      </c>
      <c r="BI94" s="148" t="s">
        <v>515</v>
      </c>
      <c r="BJ94" s="134">
        <v>542.5</v>
      </c>
      <c r="BK94" s="135">
        <v>17</v>
      </c>
      <c r="BL94" s="136">
        <v>30.5</v>
      </c>
      <c r="BM94" s="136">
        <v>3.1</v>
      </c>
      <c r="BN94" s="136">
        <v>11.7</v>
      </c>
      <c r="BO94" s="137">
        <v>79</v>
      </c>
      <c r="BP94" s="125" t="s">
        <v>216</v>
      </c>
      <c r="BQ94" s="125" t="s">
        <v>714</v>
      </c>
      <c r="BR94" s="125" t="s">
        <v>527</v>
      </c>
      <c r="BS94" s="125" t="s">
        <v>500</v>
      </c>
      <c r="BT94" s="138">
        <v>1.6</v>
      </c>
      <c r="BU94" s="138">
        <v>2.1</v>
      </c>
      <c r="BV94" s="183" t="s">
        <v>194</v>
      </c>
      <c r="BW94" s="139" t="s">
        <v>318</v>
      </c>
      <c r="BX94" s="141" t="s">
        <v>383</v>
      </c>
      <c r="BY94" s="139"/>
      <c r="BZ94" s="141" t="s">
        <v>659</v>
      </c>
    </row>
    <row r="95" spans="53:78" ht="19.5" customHeight="1">
      <c r="BA95" s="127">
        <v>94</v>
      </c>
      <c r="BB95" s="154" t="s">
        <v>715</v>
      </c>
      <c r="BC95" s="129">
        <v>508.4</v>
      </c>
      <c r="BD95" s="145" t="s">
        <v>716</v>
      </c>
      <c r="BE95" s="146">
        <v>25.6</v>
      </c>
      <c r="BF95" s="146">
        <v>38</v>
      </c>
      <c r="BG95" s="146">
        <v>-10.1</v>
      </c>
      <c r="BH95" s="147" t="s">
        <v>644</v>
      </c>
      <c r="BI95" s="148" t="s">
        <v>470</v>
      </c>
      <c r="BJ95" s="134">
        <v>905.4</v>
      </c>
      <c r="BK95" s="135">
        <v>10</v>
      </c>
      <c r="BL95" s="136">
        <v>31</v>
      </c>
      <c r="BM95" s="136" t="s">
        <v>194</v>
      </c>
      <c r="BN95" s="136">
        <v>31.5</v>
      </c>
      <c r="BO95" s="137">
        <v>8</v>
      </c>
      <c r="BP95" s="125" t="s">
        <v>440</v>
      </c>
      <c r="BQ95" s="125" t="s">
        <v>509</v>
      </c>
      <c r="BR95" s="125" t="s">
        <v>717</v>
      </c>
      <c r="BS95" s="125" t="s">
        <v>423</v>
      </c>
      <c r="BT95" s="138">
        <v>1.1</v>
      </c>
      <c r="BU95" s="138">
        <v>0.9</v>
      </c>
      <c r="BV95" s="138">
        <v>23.7</v>
      </c>
      <c r="BW95" s="139" t="s">
        <v>465</v>
      </c>
      <c r="BX95" s="141" t="s">
        <v>718</v>
      </c>
      <c r="BY95" s="139" t="s">
        <v>636</v>
      </c>
      <c r="BZ95" s="141" t="s">
        <v>719</v>
      </c>
    </row>
    <row r="96" spans="53:78" ht="19.5" customHeight="1">
      <c r="BA96" s="127">
        <v>95</v>
      </c>
      <c r="BB96" s="144" t="s">
        <v>720</v>
      </c>
      <c r="BC96" s="129">
        <v>1517.2</v>
      </c>
      <c r="BD96" s="145" t="s">
        <v>721</v>
      </c>
      <c r="BE96" s="146">
        <v>22.2</v>
      </c>
      <c r="BF96" s="146">
        <v>39.1</v>
      </c>
      <c r="BG96" s="146">
        <v>-21.7</v>
      </c>
      <c r="BH96" s="147" t="s">
        <v>707</v>
      </c>
      <c r="BI96" s="148" t="s">
        <v>722</v>
      </c>
      <c r="BJ96" s="134">
        <v>322.9</v>
      </c>
      <c r="BK96" s="135">
        <v>10</v>
      </c>
      <c r="BL96" s="136">
        <v>23.2</v>
      </c>
      <c r="BM96" s="136">
        <v>3.9</v>
      </c>
      <c r="BN96" s="136">
        <v>1.2</v>
      </c>
      <c r="BO96" s="137">
        <v>103</v>
      </c>
      <c r="BP96" s="125" t="s">
        <v>216</v>
      </c>
      <c r="BQ96" s="125" t="s">
        <v>204</v>
      </c>
      <c r="BR96" s="125" t="s">
        <v>239</v>
      </c>
      <c r="BS96" s="125" t="s">
        <v>198</v>
      </c>
      <c r="BT96" s="138">
        <v>1.3</v>
      </c>
      <c r="BU96" s="138">
        <v>0.5</v>
      </c>
      <c r="BV96" s="138">
        <v>21.9</v>
      </c>
      <c r="BW96" s="139" t="s">
        <v>321</v>
      </c>
      <c r="BX96" s="141" t="s">
        <v>723</v>
      </c>
      <c r="BY96" s="139" t="s">
        <v>724</v>
      </c>
      <c r="BZ96" s="141" t="s">
        <v>725</v>
      </c>
    </row>
    <row r="97" spans="53:78" ht="19.5" customHeight="1">
      <c r="BA97" s="127">
        <v>96</v>
      </c>
      <c r="BB97" s="154" t="s">
        <v>726</v>
      </c>
      <c r="BC97" s="181">
        <v>2312.4</v>
      </c>
      <c r="BD97" s="145" t="s">
        <v>727</v>
      </c>
      <c r="BE97" s="146">
        <v>21.5</v>
      </c>
      <c r="BF97" s="146">
        <v>36.7</v>
      </c>
      <c r="BG97" s="146">
        <v>-28.7</v>
      </c>
      <c r="BH97" s="147" t="s">
        <v>680</v>
      </c>
      <c r="BI97" s="148" t="s">
        <v>662</v>
      </c>
      <c r="BJ97" s="134">
        <v>63.3</v>
      </c>
      <c r="BK97" s="135">
        <v>16</v>
      </c>
      <c r="BL97" s="136">
        <v>8</v>
      </c>
      <c r="BM97" s="136">
        <v>11.7</v>
      </c>
      <c r="BN97" s="136">
        <v>2.9</v>
      </c>
      <c r="BO97" s="137" t="s">
        <v>728</v>
      </c>
      <c r="BP97" s="125" t="s">
        <v>729</v>
      </c>
      <c r="BQ97" s="125" t="s">
        <v>381</v>
      </c>
      <c r="BR97" s="125" t="s">
        <v>240</v>
      </c>
      <c r="BS97" s="125" t="s">
        <v>714</v>
      </c>
      <c r="BT97" s="138">
        <v>3.5</v>
      </c>
      <c r="BU97" s="138">
        <v>4.7</v>
      </c>
      <c r="BV97" s="183" t="s">
        <v>194</v>
      </c>
      <c r="BW97" s="139"/>
      <c r="BX97" s="141" t="s">
        <v>730</v>
      </c>
      <c r="BY97" s="139"/>
      <c r="BZ97" s="141" t="s">
        <v>731</v>
      </c>
    </row>
    <row r="98" spans="53:78" ht="19.5" customHeight="1">
      <c r="BA98" s="127">
        <v>97</v>
      </c>
      <c r="BB98" s="154" t="s">
        <v>732</v>
      </c>
      <c r="BC98" s="181">
        <v>1478.2</v>
      </c>
      <c r="BD98" s="145" t="s">
        <v>733</v>
      </c>
      <c r="BE98" s="146">
        <v>21.8</v>
      </c>
      <c r="BF98" s="146">
        <v>38.4</v>
      </c>
      <c r="BG98" s="146">
        <v>-31.6</v>
      </c>
      <c r="BH98" s="147" t="s">
        <v>734</v>
      </c>
      <c r="BI98" s="148" t="s">
        <v>735</v>
      </c>
      <c r="BJ98" s="134">
        <v>85.9</v>
      </c>
      <c r="BK98" s="135">
        <v>14</v>
      </c>
      <c r="BL98" s="136">
        <v>12.6</v>
      </c>
      <c r="BM98" s="136">
        <v>14.7</v>
      </c>
      <c r="BN98" s="136">
        <v>2.2</v>
      </c>
      <c r="BO98" s="137">
        <v>132</v>
      </c>
      <c r="BP98" s="125" t="s">
        <v>729</v>
      </c>
      <c r="BQ98" s="125" t="s">
        <v>736</v>
      </c>
      <c r="BR98" s="125" t="s">
        <v>737</v>
      </c>
      <c r="BS98" s="125" t="s">
        <v>738</v>
      </c>
      <c r="BT98" s="138">
        <v>2.3</v>
      </c>
      <c r="BU98" s="138">
        <v>2.1</v>
      </c>
      <c r="BV98" s="138">
        <v>31</v>
      </c>
      <c r="BW98" s="139" t="s">
        <v>303</v>
      </c>
      <c r="BX98" s="141" t="s">
        <v>723</v>
      </c>
      <c r="BY98" s="139" t="s">
        <v>260</v>
      </c>
      <c r="BZ98" s="141" t="s">
        <v>671</v>
      </c>
    </row>
    <row r="99" spans="53:78" ht="19.5" customHeight="1">
      <c r="BA99" s="127">
        <v>98</v>
      </c>
      <c r="BB99" s="154" t="s">
        <v>739</v>
      </c>
      <c r="BC99" s="129">
        <v>1131.7</v>
      </c>
      <c r="BD99" s="145" t="s">
        <v>740</v>
      </c>
      <c r="BE99" s="146">
        <v>22.6</v>
      </c>
      <c r="BF99" s="146">
        <v>37.2</v>
      </c>
      <c r="BG99" s="146">
        <v>-19.2</v>
      </c>
      <c r="BH99" s="147" t="s">
        <v>708</v>
      </c>
      <c r="BI99" s="148" t="s">
        <v>515</v>
      </c>
      <c r="BJ99" s="134">
        <v>537.5</v>
      </c>
      <c r="BK99" s="135">
        <v>15</v>
      </c>
      <c r="BL99" s="136">
        <v>16.2</v>
      </c>
      <c r="BM99" s="136">
        <v>1</v>
      </c>
      <c r="BN99" s="136">
        <v>2.1</v>
      </c>
      <c r="BO99" s="137">
        <v>61</v>
      </c>
      <c r="BP99" s="125" t="s">
        <v>199</v>
      </c>
      <c r="BQ99" s="125" t="s">
        <v>173</v>
      </c>
      <c r="BR99" s="125" t="s">
        <v>241</v>
      </c>
      <c r="BS99" s="125" t="s">
        <v>182</v>
      </c>
      <c r="BT99" s="138">
        <v>1.2</v>
      </c>
      <c r="BU99" s="138">
        <v>1.3</v>
      </c>
      <c r="BV99" s="138">
        <v>21.9</v>
      </c>
      <c r="BW99" s="139" t="s">
        <v>581</v>
      </c>
      <c r="BX99" s="141" t="s">
        <v>682</v>
      </c>
      <c r="BY99" s="139" t="s">
        <v>390</v>
      </c>
      <c r="BZ99" s="141" t="s">
        <v>741</v>
      </c>
    </row>
    <row r="100" spans="53:78" ht="19.5" customHeight="1">
      <c r="BA100" s="127">
        <v>99</v>
      </c>
      <c r="BB100" s="154" t="s">
        <v>742</v>
      </c>
      <c r="BC100" s="181">
        <v>1139.8</v>
      </c>
      <c r="BD100" s="145" t="s">
        <v>743</v>
      </c>
      <c r="BE100" s="146">
        <v>24.7</v>
      </c>
      <c r="BF100" s="146">
        <v>40.8</v>
      </c>
      <c r="BG100" s="146">
        <v>-28.5</v>
      </c>
      <c r="BH100" s="147" t="s">
        <v>744</v>
      </c>
      <c r="BI100" s="148" t="s">
        <v>616</v>
      </c>
      <c r="BJ100" s="134">
        <v>40.3</v>
      </c>
      <c r="BK100" s="135">
        <v>8</v>
      </c>
      <c r="BL100" s="136">
        <v>5.3</v>
      </c>
      <c r="BM100" s="136">
        <v>15.8</v>
      </c>
      <c r="BN100" s="136">
        <v>0.9</v>
      </c>
      <c r="BO100" s="137">
        <v>144</v>
      </c>
      <c r="BP100" s="125" t="s">
        <v>745</v>
      </c>
      <c r="BQ100" s="125" t="s">
        <v>746</v>
      </c>
      <c r="BR100" s="125" t="s">
        <v>747</v>
      </c>
      <c r="BS100" s="125" t="s">
        <v>748</v>
      </c>
      <c r="BT100" s="138">
        <v>2.1</v>
      </c>
      <c r="BU100" s="138">
        <v>2.1</v>
      </c>
      <c r="BV100" s="138">
        <v>25.3</v>
      </c>
      <c r="BW100" s="139" t="s">
        <v>302</v>
      </c>
      <c r="BX100" s="141" t="s">
        <v>749</v>
      </c>
      <c r="BY100" s="139" t="s">
        <v>434</v>
      </c>
      <c r="BZ100" s="141" t="s">
        <v>750</v>
      </c>
    </row>
    <row r="101" spans="53:78" ht="19.5" customHeight="1">
      <c r="BA101" s="127">
        <v>100</v>
      </c>
      <c r="BB101" s="144" t="s">
        <v>751</v>
      </c>
      <c r="BC101" s="129">
        <v>2261.2</v>
      </c>
      <c r="BD101" s="145" t="s">
        <v>752</v>
      </c>
      <c r="BE101" s="146">
        <v>17.2</v>
      </c>
      <c r="BF101" s="146">
        <v>33.5</v>
      </c>
      <c r="BG101" s="146">
        <v>-26.6</v>
      </c>
      <c r="BH101" s="147" t="s">
        <v>753</v>
      </c>
      <c r="BI101" s="148" t="s">
        <v>609</v>
      </c>
      <c r="BJ101" s="134">
        <v>367</v>
      </c>
      <c r="BK101" s="135">
        <v>18</v>
      </c>
      <c r="BL101" s="136">
        <v>31.4</v>
      </c>
      <c r="BM101" s="136">
        <v>8.1</v>
      </c>
      <c r="BN101" s="136">
        <v>0.7</v>
      </c>
      <c r="BO101" s="137">
        <v>134</v>
      </c>
      <c r="BP101" s="125" t="s">
        <v>216</v>
      </c>
      <c r="BQ101" s="125" t="s">
        <v>173</v>
      </c>
      <c r="BR101" s="125" t="s">
        <v>242</v>
      </c>
      <c r="BS101" s="125" t="s">
        <v>182</v>
      </c>
      <c r="BT101" s="138">
        <v>1.9</v>
      </c>
      <c r="BU101" s="138">
        <v>1.6</v>
      </c>
      <c r="BV101" s="138">
        <v>23.7</v>
      </c>
      <c r="BW101" s="139" t="s">
        <v>292</v>
      </c>
      <c r="BX101" s="141" t="s">
        <v>754</v>
      </c>
      <c r="BY101" s="139" t="s">
        <v>463</v>
      </c>
      <c r="BZ101" s="141" t="s">
        <v>755</v>
      </c>
    </row>
    <row r="102" spans="53:78" ht="19.5" customHeight="1">
      <c r="BA102" s="127">
        <v>101</v>
      </c>
      <c r="BB102" s="154" t="s">
        <v>756</v>
      </c>
      <c r="BC102" s="129">
        <v>2817.7</v>
      </c>
      <c r="BD102" s="145" t="s">
        <v>757</v>
      </c>
      <c r="BE102" s="146">
        <v>17.6</v>
      </c>
      <c r="BF102" s="146">
        <v>33.1</v>
      </c>
      <c r="BG102" s="146">
        <v>-33.6</v>
      </c>
      <c r="BH102" s="147" t="s">
        <v>758</v>
      </c>
      <c r="BI102" s="148" t="s">
        <v>759</v>
      </c>
      <c r="BJ102" s="134">
        <v>39.6</v>
      </c>
      <c r="BK102" s="135">
        <v>6</v>
      </c>
      <c r="BL102" s="136">
        <v>2.8</v>
      </c>
      <c r="BM102" s="136">
        <v>15.4</v>
      </c>
      <c r="BN102" s="136" t="s">
        <v>194</v>
      </c>
      <c r="BO102" s="137">
        <v>88</v>
      </c>
      <c r="BP102" s="125" t="s">
        <v>216</v>
      </c>
      <c r="BQ102" s="125" t="s">
        <v>500</v>
      </c>
      <c r="BR102" s="125" t="s">
        <v>747</v>
      </c>
      <c r="BS102" s="125" t="s">
        <v>760</v>
      </c>
      <c r="BT102" s="138">
        <v>3.5</v>
      </c>
      <c r="BU102" s="138">
        <v>2.5</v>
      </c>
      <c r="BV102" s="138">
        <v>29.7</v>
      </c>
      <c r="BW102" s="139"/>
      <c r="BX102" s="141" t="s">
        <v>761</v>
      </c>
      <c r="BY102" s="139"/>
      <c r="BZ102" s="141" t="s">
        <v>762</v>
      </c>
    </row>
    <row r="103" spans="53:78" ht="19.5" customHeight="1">
      <c r="BA103" s="127">
        <v>102</v>
      </c>
      <c r="BB103" s="144" t="s">
        <v>763</v>
      </c>
      <c r="BC103" s="129">
        <v>1111.5</v>
      </c>
      <c r="BD103" s="145">
        <v>-9</v>
      </c>
      <c r="BE103" s="146">
        <v>23.4</v>
      </c>
      <c r="BF103" s="146">
        <v>39.3</v>
      </c>
      <c r="BG103" s="146">
        <v>-30.6</v>
      </c>
      <c r="BH103" s="147" t="s">
        <v>707</v>
      </c>
      <c r="BI103" s="148" t="s">
        <v>686</v>
      </c>
      <c r="BJ103" s="134">
        <v>197</v>
      </c>
      <c r="BK103" s="135">
        <v>17</v>
      </c>
      <c r="BL103" s="136">
        <v>19.1</v>
      </c>
      <c r="BM103" s="136">
        <v>6.7</v>
      </c>
      <c r="BN103" s="136">
        <v>6.2</v>
      </c>
      <c r="BO103" s="137">
        <v>88</v>
      </c>
      <c r="BP103" s="125" t="s">
        <v>146</v>
      </c>
      <c r="BQ103" s="125" t="s">
        <v>243</v>
      </c>
      <c r="BR103" s="125" t="s">
        <v>233</v>
      </c>
      <c r="BS103" s="125" t="s">
        <v>176</v>
      </c>
      <c r="BT103" s="138">
        <v>1.8</v>
      </c>
      <c r="BU103" s="138">
        <v>1.8</v>
      </c>
      <c r="BV103" s="138">
        <v>32.2</v>
      </c>
      <c r="BW103" s="139" t="s">
        <v>658</v>
      </c>
      <c r="BX103" s="141" t="s">
        <v>393</v>
      </c>
      <c r="BY103" s="139" t="s">
        <v>558</v>
      </c>
      <c r="BZ103" s="141" t="s">
        <v>764</v>
      </c>
    </row>
    <row r="104" spans="53:78" ht="19.5" customHeight="1">
      <c r="BA104" s="127">
        <v>103</v>
      </c>
      <c r="BB104" s="144" t="s">
        <v>765</v>
      </c>
      <c r="BC104" s="129">
        <v>917.9</v>
      </c>
      <c r="BD104" s="145" t="s">
        <v>766</v>
      </c>
      <c r="BE104" s="146">
        <v>23.5</v>
      </c>
      <c r="BF104" s="146">
        <v>40.5</v>
      </c>
      <c r="BG104" s="146">
        <v>-41.5</v>
      </c>
      <c r="BH104" s="147" t="s">
        <v>516</v>
      </c>
      <c r="BI104" s="148" t="s">
        <v>767</v>
      </c>
      <c r="BJ104" s="134">
        <v>275.6</v>
      </c>
      <c r="BK104" s="135">
        <v>48</v>
      </c>
      <c r="BL104" s="136">
        <v>8.6</v>
      </c>
      <c r="BM104" s="136">
        <v>4</v>
      </c>
      <c r="BN104" s="136">
        <v>40.2</v>
      </c>
      <c r="BO104" s="137">
        <v>139</v>
      </c>
      <c r="BP104" s="125" t="s">
        <v>177</v>
      </c>
      <c r="BQ104" s="125" t="s">
        <v>198</v>
      </c>
      <c r="BR104" s="125" t="s">
        <v>244</v>
      </c>
      <c r="BS104" s="125" t="s">
        <v>230</v>
      </c>
      <c r="BT104" s="138">
        <v>3</v>
      </c>
      <c r="BU104" s="138">
        <v>1.6</v>
      </c>
      <c r="BV104" s="138">
        <v>31</v>
      </c>
      <c r="BW104" s="139"/>
      <c r="BX104" s="141" t="s">
        <v>401</v>
      </c>
      <c r="BY104" s="139" t="s">
        <v>434</v>
      </c>
      <c r="BZ104" s="141" t="s">
        <v>501</v>
      </c>
    </row>
    <row r="105" spans="53:78" ht="19.5" customHeight="1">
      <c r="BA105" s="127">
        <v>104</v>
      </c>
      <c r="BB105" s="154" t="s">
        <v>768</v>
      </c>
      <c r="BC105" s="129">
        <v>735.3</v>
      </c>
      <c r="BD105" s="145">
        <v>-17</v>
      </c>
      <c r="BE105" s="146">
        <v>22.1</v>
      </c>
      <c r="BF105" s="146">
        <v>37.6</v>
      </c>
      <c r="BG105" s="146">
        <v>-43.5</v>
      </c>
      <c r="BH105" s="147" t="s">
        <v>571</v>
      </c>
      <c r="BI105" s="148" t="s">
        <v>769</v>
      </c>
      <c r="BJ105" s="134">
        <v>174.6</v>
      </c>
      <c r="BK105" s="135">
        <v>73</v>
      </c>
      <c r="BL105" s="136">
        <v>21.4</v>
      </c>
      <c r="BM105" s="136">
        <v>1.1</v>
      </c>
      <c r="BN105" s="136">
        <v>15</v>
      </c>
      <c r="BO105" s="137" t="s">
        <v>770</v>
      </c>
      <c r="BP105" s="125" t="s">
        <v>771</v>
      </c>
      <c r="BQ105" s="125" t="s">
        <v>634</v>
      </c>
      <c r="BR105" s="125" t="s">
        <v>245</v>
      </c>
      <c r="BS105" s="125" t="s">
        <v>772</v>
      </c>
      <c r="BT105" s="138">
        <v>3</v>
      </c>
      <c r="BU105" s="138">
        <v>1.3</v>
      </c>
      <c r="BV105" s="138">
        <v>32.2</v>
      </c>
      <c r="BW105" s="139" t="s">
        <v>303</v>
      </c>
      <c r="BX105" s="141" t="s">
        <v>773</v>
      </c>
      <c r="BY105" s="139" t="s">
        <v>701</v>
      </c>
      <c r="BZ105" s="141" t="s">
        <v>774</v>
      </c>
    </row>
    <row r="106" spans="53:78" ht="19.5" customHeight="1">
      <c r="BA106" s="127">
        <v>105</v>
      </c>
      <c r="BB106" s="154" t="s">
        <v>775</v>
      </c>
      <c r="BC106" s="129">
        <v>427</v>
      </c>
      <c r="BD106" s="145" t="s">
        <v>776</v>
      </c>
      <c r="BE106" s="146">
        <v>27.4</v>
      </c>
      <c r="BF106" s="146">
        <v>42.9</v>
      </c>
      <c r="BG106" s="146">
        <v>-35.9</v>
      </c>
      <c r="BH106" s="147" t="s">
        <v>644</v>
      </c>
      <c r="BI106" s="148" t="s">
        <v>777</v>
      </c>
      <c r="BJ106" s="134">
        <v>103.1</v>
      </c>
      <c r="BK106" s="135">
        <v>25</v>
      </c>
      <c r="BL106" s="136">
        <v>30.6</v>
      </c>
      <c r="BM106" s="136">
        <v>1.8</v>
      </c>
      <c r="BN106" s="136">
        <v>6.9</v>
      </c>
      <c r="BO106" s="137">
        <v>197</v>
      </c>
      <c r="BP106" s="125" t="s">
        <v>334</v>
      </c>
      <c r="BQ106" s="125" t="s">
        <v>580</v>
      </c>
      <c r="BR106" s="125" t="s">
        <v>778</v>
      </c>
      <c r="BS106" s="125" t="s">
        <v>491</v>
      </c>
      <c r="BT106" s="138">
        <v>5</v>
      </c>
      <c r="BU106" s="138">
        <v>1.5</v>
      </c>
      <c r="BV106" s="138">
        <v>35.8</v>
      </c>
      <c r="BW106" s="139"/>
      <c r="BX106" s="141" t="s">
        <v>779</v>
      </c>
      <c r="BY106" s="139" t="s">
        <v>780</v>
      </c>
      <c r="BZ106" s="141" t="s">
        <v>781</v>
      </c>
    </row>
    <row r="107" spans="53:78" ht="19.5" customHeight="1">
      <c r="BA107" s="127">
        <v>106</v>
      </c>
      <c r="BB107" s="154" t="s">
        <v>782</v>
      </c>
      <c r="BC107" s="129">
        <v>662.5</v>
      </c>
      <c r="BD107" s="145">
        <v>-10</v>
      </c>
      <c r="BE107" s="146">
        <v>22.6</v>
      </c>
      <c r="BF107" s="146">
        <v>37.9</v>
      </c>
      <c r="BG107" s="146">
        <v>-40.4</v>
      </c>
      <c r="BH107" s="147" t="s">
        <v>450</v>
      </c>
      <c r="BI107" s="148" t="s">
        <v>707</v>
      </c>
      <c r="BJ107" s="134">
        <v>255.7</v>
      </c>
      <c r="BK107" s="135">
        <v>89</v>
      </c>
      <c r="BL107" s="136">
        <v>26.1</v>
      </c>
      <c r="BM107" s="136">
        <v>2.3</v>
      </c>
      <c r="BN107" s="136">
        <v>20.8</v>
      </c>
      <c r="BO107" s="137">
        <v>62</v>
      </c>
      <c r="BP107" s="125" t="s">
        <v>341</v>
      </c>
      <c r="BQ107" s="125" t="s">
        <v>760</v>
      </c>
      <c r="BR107" s="125" t="s">
        <v>783</v>
      </c>
      <c r="BS107" s="125" t="s">
        <v>619</v>
      </c>
      <c r="BT107" s="138">
        <v>2.4</v>
      </c>
      <c r="BU107" s="138">
        <v>1.6</v>
      </c>
      <c r="BV107" s="138">
        <v>33.5</v>
      </c>
      <c r="BW107" s="139"/>
      <c r="BX107" s="141" t="s">
        <v>730</v>
      </c>
      <c r="BY107" s="139" t="s">
        <v>278</v>
      </c>
      <c r="BZ107" s="141" t="s">
        <v>682</v>
      </c>
    </row>
    <row r="108" spans="53:78" ht="19.5" customHeight="1">
      <c r="BA108" s="127">
        <v>107</v>
      </c>
      <c r="BB108" s="154" t="s">
        <v>784</v>
      </c>
      <c r="BC108" s="129">
        <v>34.5</v>
      </c>
      <c r="BD108" s="145" t="s">
        <v>785</v>
      </c>
      <c r="BE108" s="146">
        <v>32.7</v>
      </c>
      <c r="BF108" s="146">
        <v>47.6</v>
      </c>
      <c r="BG108" s="146">
        <v>-28</v>
      </c>
      <c r="BH108" s="147" t="s">
        <v>786</v>
      </c>
      <c r="BI108" s="148" t="s">
        <v>787</v>
      </c>
      <c r="BJ108" s="134">
        <v>36</v>
      </c>
      <c r="BK108" s="135">
        <v>17</v>
      </c>
      <c r="BL108" s="136">
        <v>9.7</v>
      </c>
      <c r="BM108" s="136">
        <v>6.3</v>
      </c>
      <c r="BN108" s="136">
        <v>0.5</v>
      </c>
      <c r="BO108" s="137">
        <v>83</v>
      </c>
      <c r="BP108" s="125" t="s">
        <v>356</v>
      </c>
      <c r="BQ108" s="125" t="s">
        <v>578</v>
      </c>
      <c r="BR108" s="125" t="s">
        <v>788</v>
      </c>
      <c r="BS108" s="125" t="s">
        <v>380</v>
      </c>
      <c r="BT108" s="138">
        <v>2.2</v>
      </c>
      <c r="BU108" s="138">
        <v>0.9</v>
      </c>
      <c r="BV108" s="138">
        <v>35.8</v>
      </c>
      <c r="BW108" s="139" t="s">
        <v>346</v>
      </c>
      <c r="BX108" s="141" t="s">
        <v>723</v>
      </c>
      <c r="BY108" s="139" t="s">
        <v>323</v>
      </c>
      <c r="BZ108" s="141" t="s">
        <v>279</v>
      </c>
    </row>
    <row r="109" spans="53:78" ht="19.5" customHeight="1">
      <c r="BA109" s="127">
        <v>108</v>
      </c>
      <c r="BB109" s="154" t="s">
        <v>789</v>
      </c>
      <c r="BC109" s="129">
        <v>737.9</v>
      </c>
      <c r="BD109" s="145" t="s">
        <v>790</v>
      </c>
      <c r="BE109" s="146">
        <v>27.2</v>
      </c>
      <c r="BF109" s="146">
        <v>43.9</v>
      </c>
      <c r="BG109" s="146">
        <v>-32</v>
      </c>
      <c r="BH109" s="147" t="s">
        <v>791</v>
      </c>
      <c r="BI109" s="148" t="s">
        <v>792</v>
      </c>
      <c r="BJ109" s="134">
        <v>32.8</v>
      </c>
      <c r="BK109" s="135">
        <v>17</v>
      </c>
      <c r="BL109" s="136">
        <v>6.8</v>
      </c>
      <c r="BM109" s="136">
        <v>13.4</v>
      </c>
      <c r="BN109" s="136">
        <v>1.7</v>
      </c>
      <c r="BO109" s="137">
        <v>127</v>
      </c>
      <c r="BP109" s="125" t="s">
        <v>356</v>
      </c>
      <c r="BQ109" s="125" t="s">
        <v>634</v>
      </c>
      <c r="BR109" s="125" t="s">
        <v>793</v>
      </c>
      <c r="BS109" s="125" t="s">
        <v>597</v>
      </c>
      <c r="BT109" s="138">
        <v>3</v>
      </c>
      <c r="BU109" s="138">
        <v>2.2</v>
      </c>
      <c r="BV109" s="138">
        <v>32.2</v>
      </c>
      <c r="BW109" s="139"/>
      <c r="BX109" s="141" t="s">
        <v>794</v>
      </c>
      <c r="BY109" s="139"/>
      <c r="BZ109" s="141" t="s">
        <v>795</v>
      </c>
    </row>
    <row r="110" spans="53:78" ht="19.5" customHeight="1">
      <c r="BA110" s="127">
        <v>109</v>
      </c>
      <c r="BB110" s="154" t="s">
        <v>796</v>
      </c>
      <c r="BC110" s="129">
        <v>1099</v>
      </c>
      <c r="BD110" s="145" t="s">
        <v>797</v>
      </c>
      <c r="BE110" s="146">
        <v>25.8</v>
      </c>
      <c r="BF110" s="146">
        <v>41.5</v>
      </c>
      <c r="BG110" s="146">
        <v>-27.4</v>
      </c>
      <c r="BH110" s="147" t="s">
        <v>791</v>
      </c>
      <c r="BI110" s="148" t="s">
        <v>693</v>
      </c>
      <c r="BJ110" s="134">
        <v>64</v>
      </c>
      <c r="BK110" s="135">
        <v>16</v>
      </c>
      <c r="BL110" s="136">
        <v>28.7</v>
      </c>
      <c r="BM110" s="136">
        <v>14.3</v>
      </c>
      <c r="BN110" s="136">
        <v>1.9</v>
      </c>
      <c r="BO110" s="137">
        <v>120</v>
      </c>
      <c r="BP110" s="125" t="s">
        <v>798</v>
      </c>
      <c r="BQ110" s="125" t="s">
        <v>329</v>
      </c>
      <c r="BR110" s="125" t="s">
        <v>799</v>
      </c>
      <c r="BS110" s="125" t="s">
        <v>342</v>
      </c>
      <c r="BT110" s="138">
        <v>3</v>
      </c>
      <c r="BU110" s="138">
        <v>1.9</v>
      </c>
      <c r="BV110" s="183" t="s">
        <v>194</v>
      </c>
      <c r="BW110" s="139"/>
      <c r="BX110" s="141" t="s">
        <v>370</v>
      </c>
      <c r="BY110" s="139"/>
      <c r="BZ110" s="141" t="s">
        <v>800</v>
      </c>
    </row>
    <row r="111" spans="53:78" ht="19.5" customHeight="1">
      <c r="BA111" s="127">
        <v>110</v>
      </c>
      <c r="BB111" s="154" t="s">
        <v>801</v>
      </c>
      <c r="BC111" s="129">
        <v>1288.7</v>
      </c>
      <c r="BD111" s="145" t="s">
        <v>802</v>
      </c>
      <c r="BE111" s="146">
        <v>25.8</v>
      </c>
      <c r="BF111" s="146">
        <v>40.1</v>
      </c>
      <c r="BG111" s="146">
        <v>-24.4</v>
      </c>
      <c r="BH111" s="147" t="s">
        <v>667</v>
      </c>
      <c r="BI111" s="148" t="s">
        <v>803</v>
      </c>
      <c r="BJ111" s="134">
        <v>60.2</v>
      </c>
      <c r="BK111" s="135">
        <v>46</v>
      </c>
      <c r="BL111" s="136">
        <v>19.5</v>
      </c>
      <c r="BM111" s="136">
        <v>10.2</v>
      </c>
      <c r="BN111" s="136">
        <v>2.1</v>
      </c>
      <c r="BO111" s="137">
        <v>66</v>
      </c>
      <c r="BP111" s="125" t="s">
        <v>729</v>
      </c>
      <c r="BQ111" s="125" t="s">
        <v>738</v>
      </c>
      <c r="BR111" s="125" t="s">
        <v>804</v>
      </c>
      <c r="BS111" s="125" t="s">
        <v>316</v>
      </c>
      <c r="BT111" s="138">
        <v>2.4</v>
      </c>
      <c r="BU111" s="138">
        <v>1.2</v>
      </c>
      <c r="BV111" s="138">
        <v>32.2</v>
      </c>
      <c r="BW111" s="139" t="s">
        <v>410</v>
      </c>
      <c r="BX111" s="141" t="s">
        <v>805</v>
      </c>
      <c r="BY111" s="139" t="s">
        <v>806</v>
      </c>
      <c r="BZ111" s="141" t="s">
        <v>457</v>
      </c>
    </row>
    <row r="112" spans="53:78" ht="19.5" customHeight="1">
      <c r="BA112" s="127">
        <v>111</v>
      </c>
      <c r="BB112" s="154" t="s">
        <v>807</v>
      </c>
      <c r="BC112" s="181"/>
      <c r="BD112" s="145" t="s">
        <v>802</v>
      </c>
      <c r="BE112" s="146">
        <v>25.5</v>
      </c>
      <c r="BF112" s="146">
        <v>41.5</v>
      </c>
      <c r="BG112" s="146">
        <v>-23.5</v>
      </c>
      <c r="BH112" s="147" t="s">
        <v>609</v>
      </c>
      <c r="BI112" s="148" t="s">
        <v>662</v>
      </c>
      <c r="BJ112" s="134">
        <v>45.3</v>
      </c>
      <c r="BK112" s="135">
        <v>14</v>
      </c>
      <c r="BL112" s="136">
        <v>8.9</v>
      </c>
      <c r="BM112" s="136">
        <v>20</v>
      </c>
      <c r="BN112" s="136">
        <v>3.3</v>
      </c>
      <c r="BO112" s="137">
        <v>98</v>
      </c>
      <c r="BP112" s="182" t="s">
        <v>185</v>
      </c>
      <c r="BQ112" s="182" t="s">
        <v>185</v>
      </c>
      <c r="BR112" s="182" t="s">
        <v>185</v>
      </c>
      <c r="BS112" s="182" t="s">
        <v>185</v>
      </c>
      <c r="BT112" s="138">
        <v>2.2</v>
      </c>
      <c r="BU112" s="138">
        <v>1.3</v>
      </c>
      <c r="BV112" s="183" t="s">
        <v>194</v>
      </c>
      <c r="BW112" s="139" t="s">
        <v>504</v>
      </c>
      <c r="BX112" s="141" t="s">
        <v>284</v>
      </c>
      <c r="BY112" s="139" t="s">
        <v>558</v>
      </c>
      <c r="BZ112" s="141" t="s">
        <v>808</v>
      </c>
    </row>
    <row r="113" spans="53:78" ht="19.5" customHeight="1">
      <c r="BA113" s="127">
        <v>112</v>
      </c>
      <c r="BB113" s="154" t="s">
        <v>809</v>
      </c>
      <c r="BC113" s="129">
        <v>1374.6</v>
      </c>
      <c r="BD113" s="145" t="s">
        <v>810</v>
      </c>
      <c r="BE113" s="146">
        <v>25.5</v>
      </c>
      <c r="BF113" s="146">
        <v>40.6</v>
      </c>
      <c r="BG113" s="146">
        <v>-21.6</v>
      </c>
      <c r="BH113" s="147" t="s">
        <v>699</v>
      </c>
      <c r="BI113" s="148" t="s">
        <v>803</v>
      </c>
      <c r="BJ113" s="134">
        <v>32.6</v>
      </c>
      <c r="BK113" s="135">
        <v>14</v>
      </c>
      <c r="BL113" s="136">
        <v>3.1</v>
      </c>
      <c r="BM113" s="136">
        <v>32.9</v>
      </c>
      <c r="BN113" s="136">
        <v>2</v>
      </c>
      <c r="BO113" s="137">
        <v>67</v>
      </c>
      <c r="BP113" s="125" t="s">
        <v>811</v>
      </c>
      <c r="BQ113" s="125" t="s">
        <v>812</v>
      </c>
      <c r="BR113" s="125" t="s">
        <v>813</v>
      </c>
      <c r="BS113" s="125" t="s">
        <v>760</v>
      </c>
      <c r="BT113" s="138">
        <v>2.3</v>
      </c>
      <c r="BU113" s="138">
        <v>1.6</v>
      </c>
      <c r="BV113" s="138">
        <v>23.7</v>
      </c>
      <c r="BW113" s="139" t="s">
        <v>365</v>
      </c>
      <c r="BX113" s="141" t="s">
        <v>814</v>
      </c>
      <c r="BY113" s="139" t="s">
        <v>278</v>
      </c>
      <c r="BZ113" s="141" t="s">
        <v>290</v>
      </c>
    </row>
    <row r="114" spans="53:78" ht="19.5" customHeight="1">
      <c r="BA114" s="127">
        <v>113</v>
      </c>
      <c r="BB114" s="154" t="s">
        <v>815</v>
      </c>
      <c r="BC114" s="129">
        <v>1247.5</v>
      </c>
      <c r="BD114" s="145" t="s">
        <v>816</v>
      </c>
      <c r="BE114" s="146">
        <v>24.8</v>
      </c>
      <c r="BF114" s="146">
        <v>41.3</v>
      </c>
      <c r="BG114" s="146">
        <v>-26.4</v>
      </c>
      <c r="BH114" s="147" t="s">
        <v>817</v>
      </c>
      <c r="BI114" s="148" t="s">
        <v>758</v>
      </c>
      <c r="BJ114" s="134">
        <v>42.9</v>
      </c>
      <c r="BK114" s="135">
        <v>12</v>
      </c>
      <c r="BL114" s="136">
        <v>6.2</v>
      </c>
      <c r="BM114" s="136">
        <v>24.5</v>
      </c>
      <c r="BN114" s="136">
        <v>1.5</v>
      </c>
      <c r="BO114" s="137">
        <v>62</v>
      </c>
      <c r="BP114" s="182" t="s">
        <v>185</v>
      </c>
      <c r="BQ114" s="182" t="s">
        <v>185</v>
      </c>
      <c r="BR114" s="182" t="s">
        <v>185</v>
      </c>
      <c r="BS114" s="182" t="s">
        <v>185</v>
      </c>
      <c r="BT114" s="138">
        <v>2.7</v>
      </c>
      <c r="BU114" s="138">
        <v>1.8</v>
      </c>
      <c r="BV114" s="138">
        <v>28.9</v>
      </c>
      <c r="BW114" s="139" t="s">
        <v>346</v>
      </c>
      <c r="BX114" s="141" t="s">
        <v>576</v>
      </c>
      <c r="BY114" s="139" t="s">
        <v>434</v>
      </c>
      <c r="BZ114" s="141" t="s">
        <v>818</v>
      </c>
    </row>
    <row r="115" spans="53:78" ht="19.5" customHeight="1">
      <c r="BA115" s="127">
        <v>114</v>
      </c>
      <c r="BB115" s="186" t="s">
        <v>819</v>
      </c>
      <c r="BC115" s="129">
        <v>9</v>
      </c>
      <c r="BD115" s="145">
        <v>14.8</v>
      </c>
      <c r="BE115" s="146">
        <v>28.6</v>
      </c>
      <c r="BF115" s="146">
        <v>38</v>
      </c>
      <c r="BG115" s="146">
        <v>-2</v>
      </c>
      <c r="BH115" s="147">
        <v>82</v>
      </c>
      <c r="BI115" s="148">
        <v>77</v>
      </c>
      <c r="BJ115" s="134">
        <v>1869.9</v>
      </c>
      <c r="BK115" s="135" t="s">
        <v>194</v>
      </c>
      <c r="BL115" s="136">
        <v>27.9</v>
      </c>
      <c r="BM115" s="136" t="s">
        <v>194</v>
      </c>
      <c r="BN115" s="136">
        <v>30</v>
      </c>
      <c r="BO115" s="137" t="s">
        <v>194</v>
      </c>
      <c r="BP115" s="125" t="s">
        <v>227</v>
      </c>
      <c r="BQ115" s="125" t="s">
        <v>147</v>
      </c>
      <c r="BR115" s="125" t="s">
        <v>170</v>
      </c>
      <c r="BS115" s="125" t="s">
        <v>246</v>
      </c>
      <c r="BT115" s="138">
        <v>2.8</v>
      </c>
      <c r="BU115" s="138">
        <v>3.7</v>
      </c>
      <c r="BV115" s="138">
        <v>43.8</v>
      </c>
      <c r="BW115" s="139"/>
      <c r="BX115" s="141" t="s">
        <v>820</v>
      </c>
      <c r="BY115" s="139"/>
      <c r="BZ115" s="141" t="s">
        <v>821</v>
      </c>
    </row>
    <row r="116" spans="53:78" ht="19.5" customHeight="1">
      <c r="BA116" s="127">
        <v>115</v>
      </c>
      <c r="BB116" s="186" t="s">
        <v>822</v>
      </c>
      <c r="BC116" s="129">
        <v>32</v>
      </c>
      <c r="BD116" s="187">
        <v>15.6</v>
      </c>
      <c r="BE116" s="188">
        <v>28.6</v>
      </c>
      <c r="BF116" s="188">
        <v>35.9</v>
      </c>
      <c r="BG116" s="188">
        <v>2.4</v>
      </c>
      <c r="BH116" s="189">
        <v>71</v>
      </c>
      <c r="BI116" s="190">
        <v>81</v>
      </c>
      <c r="BJ116" s="134">
        <v>2224.7</v>
      </c>
      <c r="BK116" s="135" t="s">
        <v>194</v>
      </c>
      <c r="BL116" s="136">
        <v>34</v>
      </c>
      <c r="BM116" s="136" t="s">
        <v>194</v>
      </c>
      <c r="BN116" s="136" t="s">
        <v>194</v>
      </c>
      <c r="BO116" s="137" t="s">
        <v>194</v>
      </c>
      <c r="BP116" s="125" t="s">
        <v>224</v>
      </c>
      <c r="BQ116" s="125" t="s">
        <v>205</v>
      </c>
      <c r="BR116" s="125" t="s">
        <v>148</v>
      </c>
      <c r="BS116" s="125" t="s">
        <v>145</v>
      </c>
      <c r="BT116" s="138">
        <v>5.2</v>
      </c>
      <c r="BU116" s="138">
        <v>6.3</v>
      </c>
      <c r="BV116" s="183" t="s">
        <v>194</v>
      </c>
      <c r="BW116" s="139"/>
      <c r="BX116" s="141" t="s">
        <v>823</v>
      </c>
      <c r="BY116" s="139"/>
      <c r="BZ116" s="141" t="s">
        <v>824</v>
      </c>
    </row>
  </sheetData>
  <sheetProtection password="D6F9" sheet="1" objects="1" scenarios="1"/>
  <mergeCells count="45">
    <mergeCell ref="BW1:BZ1"/>
    <mergeCell ref="J8:L8"/>
    <mergeCell ref="M8:P8"/>
    <mergeCell ref="M9:N10"/>
    <mergeCell ref="O9:P10"/>
    <mergeCell ref="BR1:BS1"/>
    <mergeCell ref="N3:P3"/>
    <mergeCell ref="K4:K5"/>
    <mergeCell ref="J3:K3"/>
    <mergeCell ref="L4:L5"/>
    <mergeCell ref="BT1:BV1"/>
    <mergeCell ref="K9:K10"/>
    <mergeCell ref="L9:L10"/>
    <mergeCell ref="BP1:BQ1"/>
    <mergeCell ref="N4:N5"/>
    <mergeCell ref="O4:O5"/>
    <mergeCell ref="P4:P5"/>
    <mergeCell ref="BH1:BI1"/>
    <mergeCell ref="BJ1:BK1"/>
    <mergeCell ref="F9:G10"/>
    <mergeCell ref="Q13:Q15"/>
    <mergeCell ref="F13:I13"/>
    <mergeCell ref="J13:K13"/>
    <mergeCell ref="O14:P14"/>
    <mergeCell ref="L13:P13"/>
    <mergeCell ref="H9:I10"/>
    <mergeCell ref="G4:G5"/>
    <mergeCell ref="B3:C4"/>
    <mergeCell ref="M4:M5"/>
    <mergeCell ref="L3:M3"/>
    <mergeCell ref="H4:H5"/>
    <mergeCell ref="I4:I5"/>
    <mergeCell ref="F4:F5"/>
    <mergeCell ref="J4:J5"/>
    <mergeCell ref="E3:E5"/>
    <mergeCell ref="C9:C10"/>
    <mergeCell ref="F3:I3"/>
    <mergeCell ref="BL1:BN1"/>
    <mergeCell ref="E8:E10"/>
    <mergeCell ref="F8:I8"/>
    <mergeCell ref="Q8:Q10"/>
    <mergeCell ref="J9:J10"/>
    <mergeCell ref="Q3:Q5"/>
    <mergeCell ref="BD1:BG1"/>
    <mergeCell ref="B2:P2"/>
  </mergeCells>
  <printOptions/>
  <pageMargins left="0.75" right="0.75" top="1" bottom="1" header="0.5" footer="0.5"/>
  <pageSetup horizontalDpi="600" verticalDpi="600" orientation="portrait" paperSize="9"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PetroChina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luguohong</dc:creator>
  <cp:keywords/>
  <dc:description/>
  <cp:lastModifiedBy>lv</cp:lastModifiedBy>
  <cp:lastPrinted>2002-08-14T07:51:26Z</cp:lastPrinted>
  <dcterms:created xsi:type="dcterms:W3CDTF">2002-08-14T00:59:15Z</dcterms:created>
  <dcterms:modified xsi:type="dcterms:W3CDTF">2015-11-16T03:13:14Z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